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 tabRatio="730"/>
  </bookViews>
  <sheets>
    <sheet name="Drawing" sheetId="1" r:id="rId1"/>
    <sheet name="Bar Shapes" sheetId="2" r:id="rId2"/>
    <sheet name="No of Bars" sheetId="4" r:id="rId3"/>
    <sheet name="Bar Shape No.1" sheetId="3" r:id="rId4"/>
    <sheet name="Bar Shape No.2" sheetId="5" r:id="rId5"/>
    <sheet name="Bar Shape No.3" sheetId="6" r:id="rId6"/>
    <sheet name="BB in Waist Slab" sheetId="7" r:id="rId7"/>
    <sheet name="BB in Landing No.1" sheetId="8" r:id="rId8"/>
    <sheet name="BB in Landing No.2" sheetId="10" r:id="rId9"/>
    <sheet name="Wt Schedule" sheetId="9" r:id="rId10"/>
  </sheets>
  <calcPr calcId="124519"/>
</workbook>
</file>

<file path=xl/calcChain.xml><?xml version="1.0" encoding="utf-8"?>
<calcChain xmlns="http://schemas.openxmlformats.org/spreadsheetml/2006/main">
  <c r="A44" i="1"/>
  <c r="C40"/>
  <c r="H40"/>
  <c r="A66"/>
  <c r="AJ57"/>
  <c r="G57"/>
  <c r="W57"/>
  <c r="BF18" i="3" l="1"/>
  <c r="N52" i="6" l="1"/>
  <c r="F15" i="9"/>
  <c r="G42" i="10"/>
  <c r="G44" s="1"/>
  <c r="G41"/>
  <c r="N33"/>
  <c r="K34" s="1"/>
  <c r="G33"/>
  <c r="G34" s="1"/>
  <c r="AT46"/>
  <c r="AK47" s="1"/>
  <c r="F9" i="9"/>
  <c r="F11"/>
  <c r="F12"/>
  <c r="F14"/>
  <c r="F16"/>
  <c r="F6"/>
  <c r="F7"/>
  <c r="F5"/>
  <c r="G68" i="10"/>
  <c r="G70" s="1"/>
  <c r="G16"/>
  <c r="G18" s="1"/>
  <c r="N7"/>
  <c r="N59" s="1"/>
  <c r="K60" s="1"/>
  <c r="G7"/>
  <c r="G59" s="1"/>
  <c r="G60" s="1"/>
  <c r="G42" i="8"/>
  <c r="G44" s="1"/>
  <c r="G16"/>
  <c r="G18" s="1"/>
  <c r="G7"/>
  <c r="G8" s="1"/>
  <c r="N7"/>
  <c r="K8" s="1"/>
  <c r="G15" i="7"/>
  <c r="G17" s="1"/>
  <c r="N6"/>
  <c r="K7" s="1"/>
  <c r="G6"/>
  <c r="G7" s="1"/>
  <c r="O7" s="1"/>
  <c r="G8" s="1"/>
  <c r="G53" i="6"/>
  <c r="G55" s="1"/>
  <c r="G52"/>
  <c r="L39"/>
  <c r="AF44"/>
  <c r="AB44"/>
  <c r="C5"/>
  <c r="H38" s="1"/>
  <c r="AE13"/>
  <c r="Z13"/>
  <c r="P8"/>
  <c r="L28" s="1"/>
  <c r="Q8"/>
  <c r="L29" s="1"/>
  <c r="AE9"/>
  <c r="Z9"/>
  <c r="C12"/>
  <c r="L16" s="1"/>
  <c r="S8"/>
  <c r="H17" s="1"/>
  <c r="S6"/>
  <c r="L17" s="1"/>
  <c r="W23" i="5"/>
  <c r="O24" s="1"/>
  <c r="AU33"/>
  <c r="AQ33"/>
  <c r="K24"/>
  <c r="N23"/>
  <c r="F7" i="4"/>
  <c r="F9" s="1"/>
  <c r="M6"/>
  <c r="F6"/>
  <c r="F8" s="1"/>
  <c r="F10" s="1"/>
  <c r="J10" s="1"/>
  <c r="AF79" i="3"/>
  <c r="T80" s="1"/>
  <c r="W79"/>
  <c r="P80" s="1"/>
  <c r="BD76"/>
  <c r="BA76"/>
  <c r="AV76"/>
  <c r="AS76"/>
  <c r="D33"/>
  <c r="E66" s="1"/>
  <c r="L66" s="1"/>
  <c r="H49"/>
  <c r="J35"/>
  <c r="F45" s="1"/>
  <c r="BP18"/>
  <c r="O15"/>
  <c r="C27" s="1"/>
  <c r="U16"/>
  <c r="G27" s="1"/>
  <c r="P21"/>
  <c r="N40" s="1"/>
  <c r="F46" s="1"/>
  <c r="AP5"/>
  <c r="AN5"/>
  <c r="AK5"/>
  <c r="Y50" i="1"/>
  <c r="D6" i="5" s="1"/>
  <c r="AQ34" l="1"/>
  <c r="W22" s="1"/>
  <c r="O34" i="10"/>
  <c r="G35" s="1"/>
  <c r="G52" s="1"/>
  <c r="O60"/>
  <c r="G61" s="1"/>
  <c r="G78" s="1"/>
  <c r="G8"/>
  <c r="J14" i="4"/>
  <c r="F38" i="5" s="1"/>
  <c r="L40" s="1"/>
  <c r="I13" i="4"/>
  <c r="G91" i="3" s="1"/>
  <c r="L92" s="1"/>
  <c r="D7"/>
  <c r="D72"/>
  <c r="I72" s="1"/>
  <c r="G41" i="8"/>
  <c r="G43" s="1"/>
  <c r="G45" s="1"/>
  <c r="G54" i="6"/>
  <c r="G56" s="1"/>
  <c r="K56" s="1"/>
  <c r="G61" s="1"/>
  <c r="L63" s="1"/>
  <c r="N33" i="8"/>
  <c r="K34" s="1"/>
  <c r="K8" i="10"/>
  <c r="O8" s="1"/>
  <c r="G9" s="1"/>
  <c r="G26" s="1"/>
  <c r="G33" i="8"/>
  <c r="G34" s="1"/>
  <c r="O34" s="1"/>
  <c r="G35" s="1"/>
  <c r="G52" s="1"/>
  <c r="O8"/>
  <c r="G9" s="1"/>
  <c r="G26" s="1"/>
  <c r="G25" i="7"/>
  <c r="Z10" i="6"/>
  <c r="Z14"/>
  <c r="AB45"/>
  <c r="P38" s="1"/>
  <c r="S16"/>
  <c r="L22" s="1"/>
  <c r="H29"/>
  <c r="S28" s="1"/>
  <c r="AK46" i="10" s="1"/>
  <c r="AG47" s="1"/>
  <c r="AO47" s="1"/>
  <c r="G43" s="1"/>
  <c r="G45" s="1"/>
  <c r="K45" s="1"/>
  <c r="G50" s="1"/>
  <c r="L52" s="1"/>
  <c r="L23" i="6"/>
  <c r="H23"/>
  <c r="N53" i="3"/>
  <c r="C64" s="1"/>
  <c r="AR77"/>
  <c r="BC26"/>
  <c r="BI18"/>
  <c r="BB19" s="1"/>
  <c r="K16" s="1"/>
  <c r="BC25" s="1"/>
  <c r="AY26"/>
  <c r="S35"/>
  <c r="M34"/>
  <c r="AK6"/>
  <c r="M7" s="1"/>
  <c r="D8" s="1"/>
  <c r="H78" s="1"/>
  <c r="BD27" l="1"/>
  <c r="P72" s="1"/>
  <c r="G53" i="10"/>
  <c r="D15" i="9" s="1"/>
  <c r="G15" s="1"/>
  <c r="O79" i="3"/>
  <c r="L80" s="1"/>
  <c r="S22" i="5"/>
  <c r="M32" i="6"/>
  <c r="AK20" i="10"/>
  <c r="AG21" s="1"/>
  <c r="K45" i="8"/>
  <c r="G50" s="1"/>
  <c r="L52" s="1"/>
  <c r="G53" s="1"/>
  <c r="D12" i="9" s="1"/>
  <c r="G12" s="1"/>
  <c r="S22" i="6"/>
  <c r="I32" s="1"/>
  <c r="E49" i="3"/>
  <c r="J55"/>
  <c r="G64" s="1"/>
  <c r="G26"/>
  <c r="F28" s="1"/>
  <c r="B46"/>
  <c r="L45" s="1"/>
  <c r="L49" s="1"/>
  <c r="D50" s="1"/>
  <c r="A55" s="1"/>
  <c r="G63" s="1"/>
  <c r="M63" s="1"/>
  <c r="P66" s="1"/>
  <c r="E67" s="1"/>
  <c r="N56"/>
  <c r="AC72" i="10" l="1"/>
  <c r="G67" s="1"/>
  <c r="G69" s="1"/>
  <c r="G71" s="1"/>
  <c r="Q32" i="6"/>
  <c r="D17" i="5"/>
  <c r="O22" s="1"/>
  <c r="AT20" i="10"/>
  <c r="AK21" s="1"/>
  <c r="AO21" s="1"/>
  <c r="G15" s="1"/>
  <c r="G17" s="1"/>
  <c r="G19" s="1"/>
  <c r="K19" s="1"/>
  <c r="G24" s="1"/>
  <c r="L26" s="1"/>
  <c r="G27" s="1"/>
  <c r="D14" i="9" s="1"/>
  <c r="G14" s="1"/>
  <c r="P78" i="3"/>
  <c r="G14" i="7"/>
  <c r="G16" s="1"/>
  <c r="G18" s="1"/>
  <c r="K18" s="1"/>
  <c r="G23" s="1"/>
  <c r="L25" s="1"/>
  <c r="G26" s="1"/>
  <c r="D9" i="9" s="1"/>
  <c r="G9" s="1"/>
  <c r="C12" i="5"/>
  <c r="K22" s="1"/>
  <c r="I33" i="6"/>
  <c r="L38" s="1"/>
  <c r="H39" s="1"/>
  <c r="H40" s="1"/>
  <c r="H41" s="1"/>
  <c r="G63" s="1"/>
  <c r="G64" s="1"/>
  <c r="D7" i="9" s="1"/>
  <c r="G7" s="1"/>
  <c r="T72" i="3"/>
  <c r="D73" s="1"/>
  <c r="T78"/>
  <c r="K71" i="10" l="1"/>
  <c r="G76" s="1"/>
  <c r="L78" s="1"/>
  <c r="G79" s="1"/>
  <c r="D16" i="9" s="1"/>
  <c r="G16" s="1"/>
  <c r="L78" i="3"/>
  <c r="H79" s="1"/>
  <c r="H80" s="1"/>
  <c r="N81" s="1"/>
  <c r="W81" s="1"/>
  <c r="H92" s="1"/>
  <c r="H93" s="1"/>
  <c r="D5" i="9" s="1"/>
  <c r="G5" s="1"/>
  <c r="J6" i="5"/>
  <c r="D7" s="1"/>
  <c r="G22" l="1"/>
  <c r="G23" s="1"/>
  <c r="G24" s="1"/>
  <c r="G25" s="1"/>
  <c r="G26" s="1"/>
  <c r="G40" s="1"/>
  <c r="G41" s="1"/>
  <c r="D6" i="9" s="1"/>
  <c r="G6" s="1"/>
  <c r="G15" i="8"/>
  <c r="G17" s="1"/>
  <c r="G19" s="1"/>
  <c r="K19" s="1"/>
  <c r="G24" s="1"/>
  <c r="L26" s="1"/>
  <c r="G27" s="1"/>
  <c r="D11" i="9" s="1"/>
  <c r="G11" s="1"/>
  <c r="G17" l="1"/>
  <c r="G18" s="1"/>
</calcChain>
</file>

<file path=xl/sharedStrings.xml><?xml version="1.0" encoding="utf-8"?>
<sst xmlns="http://schemas.openxmlformats.org/spreadsheetml/2006/main" count="655" uniqueCount="220">
  <si>
    <t>C/C</t>
  </si>
  <si>
    <t>Extra Bars</t>
  </si>
  <si>
    <t>Alt. Bent Up Bars</t>
  </si>
  <si>
    <t>Dist. Bars</t>
  </si>
  <si>
    <t>Riser</t>
  </si>
  <si>
    <t>Tread</t>
  </si>
  <si>
    <t>Cover for Stair =</t>
  </si>
  <si>
    <t>Cover for Beam =</t>
  </si>
  <si>
    <t>mm</t>
  </si>
  <si>
    <t>L/7</t>
  </si>
  <si>
    <t>L</t>
  </si>
  <si>
    <t>SHAPES OF BARS</t>
  </si>
  <si>
    <t>Shape no. 1</t>
  </si>
  <si>
    <t>Shape no. 2</t>
  </si>
  <si>
    <t>Shape no. 3</t>
  </si>
  <si>
    <t>@</t>
  </si>
  <si>
    <t>T</t>
  </si>
  <si>
    <t>=</t>
  </si>
  <si>
    <t>Note: Only Blue Color Text are Input Values</t>
  </si>
  <si>
    <t>CALCULATION OF BAR SHAPE NO. 1</t>
  </si>
  <si>
    <t>For Length of a:</t>
  </si>
  <si>
    <t>a =</t>
  </si>
  <si>
    <t>a = L/7 + 0.42 D</t>
  </si>
  <si>
    <t>/</t>
  </si>
  <si>
    <t>+</t>
  </si>
  <si>
    <t>x</t>
  </si>
  <si>
    <t>For Length of c:</t>
  </si>
  <si>
    <t>A</t>
  </si>
  <si>
    <t>B</t>
  </si>
  <si>
    <t>C</t>
  </si>
  <si>
    <t>E</t>
  </si>
  <si>
    <t>D</t>
  </si>
  <si>
    <t>F</t>
  </si>
  <si>
    <t>D =</t>
  </si>
  <si>
    <t>-</t>
  </si>
  <si>
    <t>base</t>
  </si>
  <si>
    <t>By Proportion Theorem,</t>
  </si>
  <si>
    <t>AB</t>
  </si>
  <si>
    <t>DE</t>
  </si>
  <si>
    <t>AC</t>
  </si>
  <si>
    <t>DF</t>
  </si>
  <si>
    <t>AC =</t>
  </si>
  <si>
    <t>(</t>
  </si>
  <si>
    <t>)</t>
  </si>
  <si>
    <t>No. of Risers =</t>
  </si>
  <si>
    <t>No. of Treads =</t>
  </si>
  <si>
    <t>BC</t>
  </si>
  <si>
    <t>EF</t>
  </si>
  <si>
    <t>BC (Base) =</t>
  </si>
  <si>
    <t>For Length of d:</t>
  </si>
  <si>
    <t>X</t>
  </si>
  <si>
    <t>Y</t>
  </si>
  <si>
    <t>Z</t>
  </si>
  <si>
    <t>From Triangle XYZ and DEF</t>
  </si>
  <si>
    <t>XY</t>
  </si>
  <si>
    <t>YZ</t>
  </si>
  <si>
    <t>XY =</t>
  </si>
  <si>
    <t>LY =</t>
  </si>
  <si>
    <t>LX + XY =</t>
  </si>
  <si>
    <t>LY = LX + XY</t>
  </si>
  <si>
    <t>Again from triangle LMY and DEF</t>
  </si>
  <si>
    <t>M</t>
  </si>
  <si>
    <t>LM</t>
  </si>
  <si>
    <t>FE</t>
  </si>
  <si>
    <t>LY</t>
  </si>
  <si>
    <t>FD</t>
  </si>
  <si>
    <t>LM =</t>
  </si>
  <si>
    <t>d =</t>
  </si>
  <si>
    <t>c =</t>
  </si>
  <si>
    <t>For Length of b:</t>
  </si>
  <si>
    <t>b = L - L/7 - (BC) - d</t>
  </si>
  <si>
    <t>For Base (BC):</t>
  </si>
  <si>
    <t>b =</t>
  </si>
  <si>
    <t>Cutting Length of Bar Shape No. 1:</t>
  </si>
  <si>
    <t xml:space="preserve">Cutt Length = </t>
  </si>
  <si>
    <t>Cover for Beam = 30 mm</t>
  </si>
  <si>
    <t>Dev. Length =</t>
  </si>
  <si>
    <t>Dev. Length = (Breadth - CC) + (Depth - CC)</t>
  </si>
  <si>
    <t>For 90 Deg Bend = 2d</t>
  </si>
  <si>
    <t>Cutt Length =</t>
  </si>
  <si>
    <t>Fo 45 Deg Bend = d</t>
  </si>
  <si>
    <t>Cutt Length = a + b + c + d + development length - 45 Bends - 90 Bends</t>
  </si>
  <si>
    <t>d</t>
  </si>
  <si>
    <t>Cutt Length of Bar Shape No. 1 =</t>
  </si>
  <si>
    <t>( 2 x Dev Length ) - ( 4 x d ) - ( 2 x 2d )</t>
  </si>
  <si>
    <t>m</t>
  </si>
  <si>
    <t>Cover for Stair = 25mm</t>
  </si>
  <si>
    <t>NO OF BARS CALCULATION</t>
  </si>
  <si>
    <t>No. of bars =</t>
  </si>
  <si>
    <t>( Width of flight - Clear Cover )</t>
  </si>
  <si>
    <t>Spacing</t>
  </si>
  <si>
    <t>(Say)</t>
  </si>
  <si>
    <t>Nos</t>
  </si>
  <si>
    <t>Total Length of Bar Shapes No. 1:</t>
  </si>
  <si>
    <t xml:space="preserve">No. of Crank Bars = </t>
  </si>
  <si>
    <t>Bar Shape No. 1</t>
  </si>
  <si>
    <t>No. of Normal Bars =</t>
  </si>
  <si>
    <t>Bar Shape No. 2</t>
  </si>
  <si>
    <t>No. of Bars =</t>
  </si>
  <si>
    <t>Total Length =</t>
  </si>
  <si>
    <t xml:space="preserve">  b</t>
  </si>
  <si>
    <t>Base (BC)</t>
  </si>
  <si>
    <t>CALCULATION OF BAR SHAPE NO. 2</t>
  </si>
  <si>
    <t>For Length of e:</t>
  </si>
  <si>
    <t>e =</t>
  </si>
  <si>
    <t>e = L/7 + b</t>
  </si>
  <si>
    <t>For Length of f:</t>
  </si>
  <si>
    <t>f = c ( because boh bars are similar)</t>
  </si>
  <si>
    <t>f =</t>
  </si>
  <si>
    <t>For Length of g:</t>
  </si>
  <si>
    <t>g = d (because both bars are similar)</t>
  </si>
  <si>
    <t>g =</t>
  </si>
  <si>
    <t>Cutting Length of Bar Shape No. 2:</t>
  </si>
  <si>
    <t>Left Side Extra Length = Breadth of Beam - CC</t>
  </si>
  <si>
    <t>Left Side Extra Length =</t>
  </si>
  <si>
    <t>Cutt Length = e + f + g + Development Length + LS Extra Length - 45 Deg Bends - 90 Deg Bends</t>
  </si>
  <si>
    <t>( 2 x d ) - ( 1 x 2d )</t>
  </si>
  <si>
    <t>Total Length = Cutt Length x No. of Bars</t>
  </si>
  <si>
    <t>Total Length of Bar Shapes No. 2:</t>
  </si>
  <si>
    <t>CALCULATION OF BAR SHAPE NO. 3</t>
  </si>
  <si>
    <t>For Length of h:</t>
  </si>
  <si>
    <t>h =</t>
  </si>
  <si>
    <t>(Given)</t>
  </si>
  <si>
    <t>For Length of i:</t>
  </si>
  <si>
    <t>N</t>
  </si>
  <si>
    <t>O</t>
  </si>
  <si>
    <t>P</t>
  </si>
  <si>
    <t>Q</t>
  </si>
  <si>
    <t>R</t>
  </si>
  <si>
    <t>From Triangle MNO and DEF</t>
  </si>
  <si>
    <t>MN</t>
  </si>
  <si>
    <t>MO</t>
  </si>
  <si>
    <t>MO = slab thickness - 2(cc)</t>
  </si>
  <si>
    <t>MO =</t>
  </si>
  <si>
    <t>MN =</t>
  </si>
  <si>
    <t>Again From Triangle MNP and DEF</t>
  </si>
  <si>
    <t>PR</t>
  </si>
  <si>
    <t>QR</t>
  </si>
  <si>
    <t>QR = Landing thickness - 2(cc)</t>
  </si>
  <si>
    <t>QR =</t>
  </si>
  <si>
    <t>PR =</t>
  </si>
  <si>
    <t>MP</t>
  </si>
  <si>
    <t>Again From Triangle PQR and DEF</t>
  </si>
  <si>
    <t>I =</t>
  </si>
  <si>
    <t>MP =</t>
  </si>
  <si>
    <t>Cutting Length of Bar Shape No. 3:</t>
  </si>
  <si>
    <t>Cutt Length = h + I + Development Length - 45 Deg Bend</t>
  </si>
  <si>
    <t>Dev. Length = Breadth of Beam - CC</t>
  </si>
  <si>
    <t>For 45 Deg Bend = d</t>
  </si>
  <si>
    <t>Total Length of Bar Shapes No. 3:</t>
  </si>
  <si>
    <t>No. oh Bars:</t>
  </si>
  <si>
    <t>Cover for Stair = 30 mm</t>
  </si>
  <si>
    <t>Cutt Length of Binder Bar:</t>
  </si>
  <si>
    <t>Cutt Length = width of flight - (2 x Cover)</t>
  </si>
  <si>
    <t>No. of Binder Bars in waist slab:</t>
  </si>
  <si>
    <t>Cutt Length = Length of Landing - (2 x Cover)</t>
  </si>
  <si>
    <t>Length of Waist Slab ( C )</t>
  </si>
  <si>
    <t>Total Length of Binder Bars:</t>
  </si>
  <si>
    <t>Cutt Length for Bottom Binder Bars in Landing:</t>
  </si>
  <si>
    <t>No. of Bottom Binder Bars in Landing:</t>
  </si>
  <si>
    <t>Total Length of Bottom Binder bars in Landing:</t>
  </si>
  <si>
    <t>Cutt Length for Top Binder Bars in Landing:</t>
  </si>
  <si>
    <t>No. of Top Binder Bars in Landing:</t>
  </si>
  <si>
    <t>Total Length of Top Binder bars in Landing:</t>
  </si>
  <si>
    <t>BOTTOM BINDER BARS</t>
  </si>
  <si>
    <t>TOP BINDER BARS</t>
  </si>
  <si>
    <t>Width of Landing No. 1 ( e )</t>
  </si>
  <si>
    <t>width of B/U Bar in Landing ( L/7 )</t>
  </si>
  <si>
    <t>Width of Landing No. 2 ( PR + d )</t>
  </si>
  <si>
    <t>Width of Landing No. 2 = PR + d</t>
  </si>
  <si>
    <t>and</t>
  </si>
  <si>
    <t>I = MP + PR + d</t>
  </si>
  <si>
    <r>
      <t xml:space="preserve">As we know that,      </t>
    </r>
    <r>
      <rPr>
        <sz val="11"/>
        <color rgb="FFFF0000"/>
        <rFont val="Century Gothic"/>
        <family val="2"/>
      </rPr>
      <t>PR =</t>
    </r>
  </si>
  <si>
    <r>
      <rPr>
        <b/>
        <sz val="11"/>
        <color theme="1"/>
        <rFont val="Century Gothic"/>
        <family val="2"/>
      </rPr>
      <t xml:space="preserve">d </t>
    </r>
    <r>
      <rPr>
        <sz val="11"/>
        <color theme="1"/>
        <rFont val="Century Gothic"/>
        <family val="2"/>
      </rPr>
      <t>= PR + d =</t>
    </r>
  </si>
  <si>
    <t>width of B/U Bar in Landing 2 ( d )</t>
  </si>
  <si>
    <t>We already find in previous calculation,</t>
  </si>
  <si>
    <t>S #</t>
  </si>
  <si>
    <t>Bar Shape No.1</t>
  </si>
  <si>
    <t>Bar Shape No.2</t>
  </si>
  <si>
    <t>Bar Shape No.3</t>
  </si>
  <si>
    <t>CALCULATION OF BINDER BAR IN WAIST SLAB</t>
  </si>
  <si>
    <t>CALCULATION OF BINDER BARS IN LANDING NO. 2</t>
  </si>
  <si>
    <t>CALCULATION OF BINDER BARS IN LANDING NO. 1</t>
  </si>
  <si>
    <t>Binder Bars</t>
  </si>
  <si>
    <t>Waist Slab</t>
  </si>
  <si>
    <t>Landing No. 1</t>
  </si>
  <si>
    <t>Landing No. 2</t>
  </si>
  <si>
    <t>Bar Description</t>
  </si>
  <si>
    <t>Total Length</t>
  </si>
  <si>
    <t>Dia</t>
  </si>
  <si>
    <r>
      <t>wt= d</t>
    </r>
    <r>
      <rPr>
        <vertAlign val="superscript"/>
        <sz val="11"/>
        <color theme="1"/>
        <rFont val="Century Gothic"/>
        <family val="2"/>
      </rPr>
      <t>2</t>
    </r>
    <r>
      <rPr>
        <sz val="11"/>
        <color theme="1"/>
        <rFont val="Century Gothic"/>
        <family val="2"/>
      </rPr>
      <t>/162</t>
    </r>
  </si>
  <si>
    <t>Bottom B.Bars</t>
  </si>
  <si>
    <t>Top B.Bars</t>
  </si>
  <si>
    <t>Total Wt = L x Wt</t>
  </si>
  <si>
    <t>L (m)</t>
  </si>
  <si>
    <t>d (mm)</t>
  </si>
  <si>
    <t xml:space="preserve"> Wt  (kg/m)</t>
  </si>
  <si>
    <t>T.Wt (Kgs)</t>
  </si>
  <si>
    <t>Total Weight (Kgs)</t>
  </si>
  <si>
    <t>Total Weight (Ton)</t>
  </si>
  <si>
    <t>TOTAL WEIGHT OF REINFORCEMENT</t>
  </si>
  <si>
    <t>Ton</t>
  </si>
  <si>
    <t>Kgs</t>
  </si>
  <si>
    <t>Cutt Length for Extra Bottom Binder Bars in Landing:</t>
  </si>
  <si>
    <t>No. of Extra Bottom Binder Bars in Landing:</t>
  </si>
  <si>
    <t>Total Length of Extra Bottom Binder bars in Landing:</t>
  </si>
  <si>
    <t>BINDER FOR EXTRA TOP BARS IN WAIST SLAB</t>
  </si>
  <si>
    <t>BINDER FOR EXTRA BOTTOM BARS IN LANDING NO. 2</t>
  </si>
  <si>
    <t>Cutt Length for Extra Bottom Binder Bars in waist slab:</t>
  </si>
  <si>
    <t>No. of Extra Bottom Binder Bars in waist slab:</t>
  </si>
  <si>
    <t>Cutt Length = Width of waist slab - (2 x Cover)</t>
  </si>
  <si>
    <t>Length of Extra Bar in waist slab ( 450 )</t>
  </si>
  <si>
    <t>TOP BINDER BARS LANDING NO. 2</t>
  </si>
  <si>
    <t>Extra Bottom B.Bars in Landing</t>
  </si>
  <si>
    <t>Extra Top Bars in waist slab</t>
  </si>
  <si>
    <t>Top B.Bars in Landing</t>
  </si>
  <si>
    <t>UP</t>
  </si>
  <si>
    <t>AC = Depth of Beam + Tot No. of Risers - (2 x CC)</t>
  </si>
  <si>
    <t>Designed By: Engr Waseem Raja</t>
  </si>
  <si>
    <t>Designed By: Engr WASEEM RAJA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</si>
</sst>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26"/>
      <color rgb="FF0070C0"/>
      <name val="Century Gothic"/>
      <family val="2"/>
    </font>
    <font>
      <b/>
      <sz val="10"/>
      <color rgb="FF0070C0"/>
      <name val="Century Gothic"/>
      <family val="2"/>
    </font>
    <font>
      <sz val="8"/>
      <color rgb="FFFF0000"/>
      <name val="Century Gothic"/>
      <family val="2"/>
    </font>
    <font>
      <b/>
      <sz val="11"/>
      <color rgb="FF0070C0"/>
      <name val="Century Gothic"/>
      <family val="2"/>
    </font>
    <font>
      <b/>
      <sz val="11"/>
      <color theme="1"/>
      <name val="Century Gothic"/>
      <family val="2"/>
    </font>
    <font>
      <sz val="11"/>
      <color rgb="FF0070C0"/>
      <name val="Century Gothic"/>
      <family val="2"/>
    </font>
    <font>
      <sz val="8"/>
      <color theme="1"/>
      <name val="Century Gothic"/>
      <family val="2"/>
    </font>
    <font>
      <b/>
      <sz val="20"/>
      <color theme="1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18"/>
      <color rgb="FFFF0000"/>
      <name val="Century Gothic"/>
      <family val="2"/>
    </font>
    <font>
      <b/>
      <sz val="10"/>
      <color theme="1"/>
      <name val="Century Gothic"/>
      <family val="2"/>
    </font>
    <font>
      <vertAlign val="superscript"/>
      <sz val="11"/>
      <color theme="1"/>
      <name val="Century Gothic"/>
      <family val="2"/>
    </font>
    <font>
      <b/>
      <sz val="26"/>
      <color theme="1"/>
      <name val="Century Gothic"/>
      <family val="2"/>
    </font>
    <font>
      <b/>
      <sz val="11"/>
      <color rgb="FFFF0000"/>
      <name val="Century Gothic"/>
      <family val="2"/>
    </font>
    <font>
      <b/>
      <sz val="10"/>
      <color rgb="FFFF0000"/>
      <name val="Century Gothic"/>
      <family val="2"/>
    </font>
    <font>
      <b/>
      <sz val="10"/>
      <name val="Century Gothic"/>
      <family val="2"/>
    </font>
    <font>
      <sz val="11"/>
      <name val="Calibri"/>
      <family val="2"/>
      <scheme val="minor"/>
    </font>
    <font>
      <b/>
      <sz val="12"/>
      <color rgb="FFFF0000"/>
      <name val="Century Gothic"/>
      <family val="2"/>
    </font>
    <font>
      <b/>
      <sz val="26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2" fillId="2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2" borderId="0" xfId="0" applyFont="1" applyFill="1"/>
    <xf numFmtId="0" fontId="1" fillId="2" borderId="0" xfId="0" applyFont="1" applyFill="1" applyBorder="1" applyAlignment="1"/>
    <xf numFmtId="0" fontId="2" fillId="2" borderId="7" xfId="0" applyFont="1" applyFill="1" applyBorder="1" applyAlignment="1"/>
    <xf numFmtId="0" fontId="2" fillId="2" borderId="5" xfId="0" applyFont="1" applyFill="1" applyBorder="1" applyAlignment="1"/>
    <xf numFmtId="0" fontId="2" fillId="2" borderId="8" xfId="0" applyFont="1" applyFill="1" applyBorder="1" applyAlignment="1"/>
    <xf numFmtId="0" fontId="2" fillId="2" borderId="0" xfId="0" applyFont="1" applyFill="1" applyBorder="1" applyAlignment="1"/>
    <xf numFmtId="0" fontId="6" fillId="2" borderId="0" xfId="0" applyFont="1" applyFill="1" applyBorder="1" applyAlignment="1"/>
    <xf numFmtId="0" fontId="2" fillId="2" borderId="6" xfId="0" applyFont="1" applyFill="1" applyBorder="1" applyAlignment="1"/>
    <xf numFmtId="0" fontId="2" fillId="2" borderId="1" xfId="0" applyFont="1" applyFill="1" applyBorder="1" applyAlignment="1"/>
    <xf numFmtId="0" fontId="2" fillId="2" borderId="0" xfId="0" applyFont="1" applyFill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/>
    <xf numFmtId="0" fontId="8" fillId="3" borderId="0" xfId="0" applyFont="1" applyFill="1" applyBorder="1"/>
    <xf numFmtId="0" fontId="1" fillId="3" borderId="0" xfId="0" applyFont="1" applyFill="1" applyBorder="1"/>
    <xf numFmtId="0" fontId="8" fillId="3" borderId="5" xfId="0" applyFont="1" applyFill="1" applyBorder="1"/>
    <xf numFmtId="0" fontId="1" fillId="3" borderId="5" xfId="0" applyFont="1" applyFill="1" applyBorder="1"/>
    <xf numFmtId="0" fontId="1" fillId="2" borderId="0" xfId="0" applyFont="1" applyFill="1" applyBorder="1"/>
    <xf numFmtId="0" fontId="1" fillId="2" borderId="1" xfId="0" applyFont="1" applyFill="1" applyBorder="1"/>
    <xf numFmtId="0" fontId="1" fillId="2" borderId="0" xfId="0" applyFont="1" applyFill="1" applyBorder="1" applyAlignment="1">
      <alignment horizontal="right"/>
    </xf>
    <xf numFmtId="0" fontId="8" fillId="2" borderId="0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0" fontId="1" fillId="2" borderId="17" xfId="0" applyFont="1" applyFill="1" applyBorder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1" fillId="4" borderId="0" xfId="0" applyFont="1" applyFill="1"/>
    <xf numFmtId="0" fontId="5" fillId="2" borderId="0" xfId="0" applyFont="1" applyFill="1"/>
    <xf numFmtId="0" fontId="2" fillId="2" borderId="16" xfId="0" applyFont="1" applyFill="1" applyBorder="1"/>
    <xf numFmtId="0" fontId="2" fillId="2" borderId="23" xfId="0" applyFont="1" applyFill="1" applyBorder="1"/>
    <xf numFmtId="0" fontId="2" fillId="2" borderId="5" xfId="0" applyFont="1" applyFill="1" applyBorder="1"/>
    <xf numFmtId="0" fontId="2" fillId="2" borderId="12" xfId="0" applyFont="1" applyFill="1" applyBorder="1" applyAlignment="1"/>
    <xf numFmtId="0" fontId="2" fillId="2" borderId="0" xfId="0" applyFont="1" applyFill="1" applyAlignment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5" borderId="5" xfId="0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1" fillId="2" borderId="2" xfId="0" applyFont="1" applyFill="1" applyBorder="1"/>
    <xf numFmtId="0" fontId="8" fillId="2" borderId="0" xfId="0" applyFont="1" applyFill="1" applyBorder="1" applyAlignment="1">
      <alignment vertical="center"/>
    </xf>
    <xf numFmtId="0" fontId="1" fillId="2" borderId="3" xfId="0" applyFont="1" applyFill="1" applyBorder="1"/>
    <xf numFmtId="0" fontId="2" fillId="2" borderId="0" xfId="0" applyFont="1" applyFill="1" applyBorder="1" applyAlignment="1">
      <alignment horizontal="right"/>
    </xf>
    <xf numFmtId="0" fontId="1" fillId="2" borderId="5" xfId="0" applyFont="1" applyFill="1" applyBorder="1"/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vertical="center"/>
    </xf>
    <xf numFmtId="0" fontId="1" fillId="2" borderId="2" xfId="0" applyFont="1" applyFill="1" applyBorder="1" applyAlignment="1"/>
    <xf numFmtId="0" fontId="9" fillId="2" borderId="0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1" fillId="2" borderId="7" xfId="0" applyFont="1" applyFill="1" applyBorder="1"/>
    <xf numFmtId="0" fontId="1" fillId="2" borderId="8" xfId="0" applyFont="1" applyFill="1" applyBorder="1"/>
    <xf numFmtId="0" fontId="9" fillId="2" borderId="1" xfId="0" applyFont="1" applyFill="1" applyBorder="1"/>
    <xf numFmtId="0" fontId="1" fillId="2" borderId="0" xfId="0" applyFont="1" applyFill="1" applyBorder="1" applyAlignment="1">
      <alignment horizontal="right" vertical="center"/>
    </xf>
    <xf numFmtId="1" fontId="1" fillId="2" borderId="0" xfId="0" applyNumberFormat="1" applyFont="1" applyFill="1" applyBorder="1" applyAlignment="1">
      <alignment vertical="center"/>
    </xf>
    <xf numFmtId="0" fontId="12" fillId="2" borderId="0" xfId="0" applyFont="1" applyFill="1" applyBorder="1"/>
    <xf numFmtId="0" fontId="9" fillId="2" borderId="17" xfId="0" applyFont="1" applyFill="1" applyBorder="1"/>
    <xf numFmtId="0" fontId="1" fillId="2" borderId="0" xfId="0" applyFont="1" applyFill="1" applyAlignment="1">
      <alignment horizontal="right"/>
    </xf>
    <xf numFmtId="0" fontId="1" fillId="2" borderId="8" xfId="0" applyFont="1" applyFill="1" applyBorder="1" applyAlignment="1">
      <alignment vertical="center" textRotation="90"/>
    </xf>
    <xf numFmtId="0" fontId="1" fillId="2" borderId="16" xfId="0" applyFont="1" applyFill="1" applyBorder="1" applyAlignment="1">
      <alignment vertical="center" textRotation="90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8" fillId="2" borderId="0" xfId="0" applyFont="1" applyFill="1"/>
    <xf numFmtId="0" fontId="1" fillId="2" borderId="14" xfId="0" applyFont="1" applyFill="1" applyBorder="1"/>
    <xf numFmtId="0" fontId="13" fillId="2" borderId="5" xfId="0" applyFont="1" applyFill="1" applyBorder="1"/>
    <xf numFmtId="0" fontId="13" fillId="2" borderId="0" xfId="0" applyFont="1" applyFill="1" applyBorder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7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/>
    <xf numFmtId="0" fontId="8" fillId="2" borderId="17" xfId="0" applyFont="1" applyFill="1" applyBorder="1" applyAlignment="1">
      <alignment horizontal="center" vertical="center"/>
    </xf>
    <xf numFmtId="1" fontId="8" fillId="2" borderId="17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1" fontId="8" fillId="2" borderId="0" xfId="0" applyNumberFormat="1" applyFont="1" applyFill="1" applyBorder="1" applyAlignment="1">
      <alignment vertical="center"/>
    </xf>
    <xf numFmtId="1" fontId="8" fillId="2" borderId="0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/>
    <xf numFmtId="2" fontId="1" fillId="2" borderId="0" xfId="0" applyNumberFormat="1" applyFont="1" applyFill="1" applyBorder="1" applyAlignment="1"/>
    <xf numFmtId="1" fontId="1" fillId="2" borderId="0" xfId="0" applyNumberFormat="1" applyFont="1" applyFill="1" applyBorder="1" applyAlignment="1"/>
    <xf numFmtId="2" fontId="7" fillId="2" borderId="0" xfId="0" applyNumberFormat="1" applyFont="1" applyFill="1" applyBorder="1" applyAlignment="1"/>
    <xf numFmtId="0" fontId="7" fillId="2" borderId="0" xfId="0" applyFont="1" applyFill="1" applyBorder="1" applyAlignment="1"/>
    <xf numFmtId="1" fontId="13" fillId="2" borderId="0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2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" fillId="6" borderId="0" xfId="0" applyFont="1" applyFill="1"/>
    <xf numFmtId="0" fontId="1" fillId="6" borderId="1" xfId="0" applyFont="1" applyFill="1" applyBorder="1"/>
    <xf numFmtId="0" fontId="4" fillId="2" borderId="0" xfId="0" applyFont="1" applyFill="1" applyAlignment="1">
      <alignment horizontal="center"/>
    </xf>
    <xf numFmtId="0" fontId="1" fillId="6" borderId="0" xfId="0" applyFont="1" applyFill="1" applyBorder="1"/>
    <xf numFmtId="0" fontId="1" fillId="6" borderId="17" xfId="0" applyFont="1" applyFill="1" applyBorder="1"/>
    <xf numFmtId="2" fontId="1" fillId="2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2" fontId="1" fillId="2" borderId="36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1" fillId="2" borderId="27" xfId="0" applyNumberFormat="1" applyFont="1" applyFill="1" applyBorder="1" applyAlignment="1">
      <alignment horizontal="center" vertical="center"/>
    </xf>
    <xf numFmtId="0" fontId="8" fillId="2" borderId="26" xfId="0" applyFont="1" applyFill="1" applyBorder="1"/>
    <xf numFmtId="0" fontId="1" fillId="2" borderId="26" xfId="0" applyFont="1" applyFill="1" applyBorder="1" applyAlignment="1">
      <alignment horizontal="left" indent="2"/>
    </xf>
    <xf numFmtId="0" fontId="1" fillId="2" borderId="26" xfId="0" applyFont="1" applyFill="1" applyBorder="1" applyAlignment="1">
      <alignment horizontal="left" indent="3"/>
    </xf>
    <xf numFmtId="0" fontId="7" fillId="2" borderId="26" xfId="0" applyFont="1" applyFill="1" applyBorder="1"/>
    <xf numFmtId="2" fontId="7" fillId="2" borderId="27" xfId="0" applyNumberFormat="1" applyFont="1" applyFill="1" applyBorder="1" applyAlignment="1">
      <alignment horizontal="center" vertical="center"/>
    </xf>
    <xf numFmtId="0" fontId="7" fillId="2" borderId="28" xfId="0" applyFont="1" applyFill="1" applyBorder="1"/>
    <xf numFmtId="164" fontId="7" fillId="2" borderId="30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0" xfId="0" applyFont="1" applyFill="1" applyBorder="1"/>
    <xf numFmtId="0" fontId="1" fillId="3" borderId="41" xfId="0" applyFont="1" applyFill="1" applyBorder="1"/>
    <xf numFmtId="0" fontId="8" fillId="2" borderId="35" xfId="0" applyFont="1" applyFill="1" applyBorder="1"/>
    <xf numFmtId="0" fontId="8" fillId="3" borderId="39" xfId="0" applyFont="1" applyFill="1" applyBorder="1"/>
    <xf numFmtId="0" fontId="8" fillId="3" borderId="4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0" fillId="5" borderId="0" xfId="0" applyFill="1"/>
    <xf numFmtId="0" fontId="0" fillId="5" borderId="8" xfId="0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textRotation="45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 vertical="center" textRotation="90"/>
    </xf>
    <xf numFmtId="0" fontId="2" fillId="5" borderId="7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1" fillId="6" borderId="0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textRotation="90"/>
    </xf>
    <xf numFmtId="0" fontId="1" fillId="2" borderId="0" xfId="0" applyFont="1" applyFill="1" applyBorder="1" applyAlignment="1">
      <alignment horizontal="left" vertical="center" textRotation="90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textRotation="45"/>
    </xf>
    <xf numFmtId="1" fontId="9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right" vertical="center" textRotation="90"/>
    </xf>
    <xf numFmtId="0" fontId="2" fillId="2" borderId="2" xfId="0" applyFont="1" applyFill="1" applyBorder="1" applyAlignment="1">
      <alignment horizontal="right" vertical="center" textRotation="90"/>
    </xf>
    <xf numFmtId="0" fontId="2" fillId="2" borderId="0" xfId="0" applyFont="1" applyFill="1" applyBorder="1" applyAlignment="1">
      <alignment horizontal="right" vertical="center" textRotation="90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textRotation="45"/>
    </xf>
    <xf numFmtId="2" fontId="9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2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left" vertical="center"/>
    </xf>
    <xf numFmtId="0" fontId="1" fillId="2" borderId="17" xfId="0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1" fillId="6" borderId="17" xfId="0" applyFont="1" applyFill="1" applyBorder="1" applyAlignment="1">
      <alignment horizontal="center"/>
    </xf>
    <xf numFmtId="2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" fillId="2" borderId="8" xfId="0" applyFont="1" applyFill="1" applyBorder="1" applyAlignment="1">
      <alignment horizontal="center" vertical="center" textRotation="90"/>
    </xf>
    <xf numFmtId="0" fontId="8" fillId="2" borderId="0" xfId="0" applyFont="1" applyFill="1" applyAlignment="1">
      <alignment horizontal="center"/>
    </xf>
    <xf numFmtId="0" fontId="1" fillId="2" borderId="18" xfId="0" applyFont="1" applyFill="1" applyBorder="1" applyAlignment="1">
      <alignment horizontal="center" vertical="center" textRotation="135"/>
    </xf>
    <xf numFmtId="0" fontId="1" fillId="2" borderId="5" xfId="0" applyFont="1" applyFill="1" applyBorder="1" applyAlignment="1">
      <alignment horizontal="center" vertical="center" textRotation="135"/>
    </xf>
    <xf numFmtId="0" fontId="1" fillId="2" borderId="15" xfId="0" applyFont="1" applyFill="1" applyBorder="1" applyAlignment="1">
      <alignment horizontal="center" vertical="center" textRotation="135"/>
    </xf>
    <xf numFmtId="0" fontId="1" fillId="2" borderId="0" xfId="0" applyFont="1" applyFill="1" applyAlignment="1">
      <alignment horizontal="center" vertical="center" textRotation="135"/>
    </xf>
    <xf numFmtId="0" fontId="12" fillId="2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left"/>
    </xf>
    <xf numFmtId="2" fontId="1" fillId="2" borderId="0" xfId="0" applyNumberFormat="1" applyFont="1" applyFill="1" applyAlignment="1">
      <alignment horizontal="center"/>
    </xf>
    <xf numFmtId="2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" fillId="2" borderId="16" xfId="0" applyFont="1" applyFill="1" applyBorder="1" applyAlignment="1">
      <alignment horizontal="center" vertical="center" textRotation="90"/>
    </xf>
    <xf numFmtId="0" fontId="7" fillId="2" borderId="0" xfId="0" applyFont="1" applyFill="1" applyAlignment="1">
      <alignment horizontal="left"/>
    </xf>
    <xf numFmtId="1" fontId="1" fillId="2" borderId="0" xfId="0" applyNumberFormat="1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1" fillId="6" borderId="0" xfId="0" applyFont="1" applyFill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4" fillId="4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1" fontId="1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Alignment="1">
      <alignment horizontal="right"/>
    </xf>
    <xf numFmtId="1" fontId="13" fillId="2" borderId="0" xfId="0" applyNumberFormat="1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11" fillId="6" borderId="33" xfId="0" applyFont="1" applyFill="1" applyBorder="1" applyAlignment="1">
      <alignment horizontal="center" vertical="center"/>
    </xf>
    <xf numFmtId="0" fontId="11" fillId="6" borderId="42" xfId="0" applyFont="1" applyFill="1" applyBorder="1" applyAlignment="1">
      <alignment horizontal="center" vertical="center"/>
    </xf>
    <xf numFmtId="0" fontId="11" fillId="6" borderId="43" xfId="0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 vertical="center"/>
    </xf>
    <xf numFmtId="0" fontId="11" fillId="6" borderId="44" xfId="0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textRotation="90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0" fontId="0" fillId="5" borderId="8" xfId="0" applyFill="1" applyBorder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 textRotation="90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 vertical="center" textRotation="90"/>
      <protection locked="0"/>
    </xf>
    <xf numFmtId="0" fontId="5" fillId="2" borderId="5" xfId="0" applyFont="1" applyFill="1" applyBorder="1" applyAlignment="1" applyProtection="1">
      <alignment horizontal="center" vertical="center" textRotation="45"/>
      <protection locked="0"/>
    </xf>
    <xf numFmtId="0" fontId="5" fillId="2" borderId="0" xfId="0" applyFont="1" applyFill="1" applyBorder="1" applyAlignment="1" applyProtection="1">
      <alignment horizontal="center" vertical="center" textRotation="45"/>
      <protection locked="0"/>
    </xf>
    <xf numFmtId="0" fontId="5" fillId="2" borderId="0" xfId="0" applyFont="1" applyFill="1" applyAlignment="1" applyProtection="1">
      <alignment horizontal="center" vertical="center" textRotation="45"/>
      <protection locked="0"/>
    </xf>
    <xf numFmtId="0" fontId="20" fillId="2" borderId="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 textRotation="90"/>
    </xf>
    <xf numFmtId="0" fontId="21" fillId="0" borderId="0" xfId="0" applyFont="1"/>
    <xf numFmtId="0" fontId="21" fillId="0" borderId="2" xfId="0" applyFont="1" applyBorder="1"/>
    <xf numFmtId="0" fontId="20" fillId="2" borderId="0" xfId="0" applyFont="1" applyFill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" vertical="center" textRotation="90"/>
    </xf>
    <xf numFmtId="0" fontId="20" fillId="2" borderId="2" xfId="0" applyFont="1" applyFill="1" applyBorder="1" applyAlignment="1" applyProtection="1">
      <alignment horizontal="center" vertical="center" textRotation="90"/>
    </xf>
    <xf numFmtId="0" fontId="22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18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4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153701</xdr:colOff>
      <xdr:row>23</xdr:row>
      <xdr:rowOff>148827</xdr:rowOff>
    </xdr:from>
    <xdr:to>
      <xdr:col>34</xdr:col>
      <xdr:colOff>83345</xdr:colOff>
      <xdr:row>46</xdr:row>
      <xdr:rowOff>8657</xdr:rowOff>
    </xdr:to>
    <xdr:cxnSp macro="">
      <xdr:nvCxnSpPr>
        <xdr:cNvPr id="3" name="Straight Connector 2"/>
        <xdr:cNvCxnSpPr/>
      </xdr:nvCxnSpPr>
      <xdr:spPr>
        <a:xfrm rot="10800000" flipV="1">
          <a:off x="1921779" y="3863577"/>
          <a:ext cx="3733691" cy="3419799"/>
        </a:xfrm>
        <a:prstGeom prst="line">
          <a:avLst/>
        </a:prstGeom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70197</xdr:colOff>
      <xdr:row>45</xdr:row>
      <xdr:rowOff>90487</xdr:rowOff>
    </xdr:from>
    <xdr:to>
      <xdr:col>11</xdr:col>
      <xdr:colOff>100956</xdr:colOff>
      <xdr:row>45</xdr:row>
      <xdr:rowOff>92541</xdr:rowOff>
    </xdr:to>
    <xdr:cxnSp macro="">
      <xdr:nvCxnSpPr>
        <xdr:cNvPr id="10" name="Straight Connector 9"/>
        <xdr:cNvCxnSpPr/>
      </xdr:nvCxnSpPr>
      <xdr:spPr>
        <a:xfrm rot="10800000">
          <a:off x="394047" y="7100887"/>
          <a:ext cx="1488084" cy="205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71438</xdr:colOff>
      <xdr:row>23</xdr:row>
      <xdr:rowOff>105370</xdr:rowOff>
    </xdr:from>
    <xdr:to>
      <xdr:col>43</xdr:col>
      <xdr:colOff>136994</xdr:colOff>
      <xdr:row>23</xdr:row>
      <xdr:rowOff>109056</xdr:rowOff>
    </xdr:to>
    <xdr:cxnSp macro="">
      <xdr:nvCxnSpPr>
        <xdr:cNvPr id="13" name="Straight Connector 12"/>
        <xdr:cNvCxnSpPr/>
      </xdr:nvCxnSpPr>
      <xdr:spPr>
        <a:xfrm flipV="1">
          <a:off x="5322094" y="3820120"/>
          <a:ext cx="1833634" cy="3686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38104</xdr:colOff>
      <xdr:row>23</xdr:row>
      <xdr:rowOff>103886</xdr:rowOff>
    </xdr:from>
    <xdr:to>
      <xdr:col>32</xdr:col>
      <xdr:colOff>94540</xdr:colOff>
      <xdr:row>29</xdr:row>
      <xdr:rowOff>2773</xdr:rowOff>
    </xdr:to>
    <xdr:cxnSp macro="">
      <xdr:nvCxnSpPr>
        <xdr:cNvPr id="16" name="Straight Connector 15"/>
        <xdr:cNvCxnSpPr/>
      </xdr:nvCxnSpPr>
      <xdr:spPr>
        <a:xfrm rot="10800000" flipV="1">
          <a:off x="4505329" y="3609086"/>
          <a:ext cx="866061" cy="81328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83344</xdr:colOff>
      <xdr:row>23</xdr:row>
      <xdr:rowOff>39127</xdr:rowOff>
    </xdr:from>
    <xdr:to>
      <xdr:col>41</xdr:col>
      <xdr:colOff>128417</xdr:colOff>
      <xdr:row>23</xdr:row>
      <xdr:rowOff>93556</xdr:rowOff>
    </xdr:to>
    <xdr:sp macro="" textlink="">
      <xdr:nvSpPr>
        <xdr:cNvPr id="43" name="Oval 42"/>
        <xdr:cNvSpPr/>
      </xdr:nvSpPr>
      <xdr:spPr>
        <a:xfrm>
          <a:off x="6780610" y="3753877"/>
          <a:ext cx="45073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39</xdr:col>
      <xdr:colOff>89297</xdr:colOff>
      <xdr:row>23</xdr:row>
      <xdr:rowOff>45080</xdr:rowOff>
    </xdr:from>
    <xdr:to>
      <xdr:col>39</xdr:col>
      <xdr:colOff>134370</xdr:colOff>
      <xdr:row>23</xdr:row>
      <xdr:rowOff>99509</xdr:rowOff>
    </xdr:to>
    <xdr:sp macro="" textlink="">
      <xdr:nvSpPr>
        <xdr:cNvPr id="44" name="Oval 43"/>
        <xdr:cNvSpPr/>
      </xdr:nvSpPr>
      <xdr:spPr>
        <a:xfrm>
          <a:off x="6465094" y="3759830"/>
          <a:ext cx="45073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37</xdr:col>
      <xdr:colOff>107158</xdr:colOff>
      <xdr:row>23</xdr:row>
      <xdr:rowOff>39127</xdr:rowOff>
    </xdr:from>
    <xdr:to>
      <xdr:col>37</xdr:col>
      <xdr:colOff>152232</xdr:colOff>
      <xdr:row>23</xdr:row>
      <xdr:rowOff>93556</xdr:rowOff>
    </xdr:to>
    <xdr:sp macro="" textlink="">
      <xdr:nvSpPr>
        <xdr:cNvPr id="45" name="Oval 44"/>
        <xdr:cNvSpPr/>
      </xdr:nvSpPr>
      <xdr:spPr>
        <a:xfrm>
          <a:off x="6161486" y="3753877"/>
          <a:ext cx="45074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35</xdr:col>
      <xdr:colOff>77395</xdr:colOff>
      <xdr:row>23</xdr:row>
      <xdr:rowOff>39127</xdr:rowOff>
    </xdr:from>
    <xdr:to>
      <xdr:col>35</xdr:col>
      <xdr:colOff>122468</xdr:colOff>
      <xdr:row>23</xdr:row>
      <xdr:rowOff>93556</xdr:rowOff>
    </xdr:to>
    <xdr:sp macro="" textlink="">
      <xdr:nvSpPr>
        <xdr:cNvPr id="46" name="Oval 45"/>
        <xdr:cNvSpPr/>
      </xdr:nvSpPr>
      <xdr:spPr>
        <a:xfrm>
          <a:off x="5810254" y="3753877"/>
          <a:ext cx="45073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40</xdr:col>
      <xdr:colOff>101204</xdr:colOff>
      <xdr:row>21</xdr:row>
      <xdr:rowOff>54424</xdr:rowOff>
    </xdr:from>
    <xdr:to>
      <xdr:col>40</xdr:col>
      <xdr:colOff>146277</xdr:colOff>
      <xdr:row>21</xdr:row>
      <xdr:rowOff>108853</xdr:rowOff>
    </xdr:to>
    <xdr:sp macro="" textlink="">
      <xdr:nvSpPr>
        <xdr:cNvPr id="47" name="Oval 46"/>
        <xdr:cNvSpPr/>
      </xdr:nvSpPr>
      <xdr:spPr>
        <a:xfrm>
          <a:off x="6637735" y="3459612"/>
          <a:ext cx="45073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38</xdr:col>
      <xdr:colOff>125017</xdr:colOff>
      <xdr:row>21</xdr:row>
      <xdr:rowOff>54424</xdr:rowOff>
    </xdr:from>
    <xdr:to>
      <xdr:col>39</xdr:col>
      <xdr:colOff>9355</xdr:colOff>
      <xdr:row>21</xdr:row>
      <xdr:rowOff>108853</xdr:rowOff>
    </xdr:to>
    <xdr:sp macro="" textlink="">
      <xdr:nvSpPr>
        <xdr:cNvPr id="50" name="Oval 49"/>
        <xdr:cNvSpPr/>
      </xdr:nvSpPr>
      <xdr:spPr>
        <a:xfrm>
          <a:off x="6340080" y="3459612"/>
          <a:ext cx="45072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36</xdr:col>
      <xdr:colOff>130972</xdr:colOff>
      <xdr:row>21</xdr:row>
      <xdr:rowOff>54424</xdr:rowOff>
    </xdr:from>
    <xdr:to>
      <xdr:col>37</xdr:col>
      <xdr:colOff>15311</xdr:colOff>
      <xdr:row>21</xdr:row>
      <xdr:rowOff>108853</xdr:rowOff>
    </xdr:to>
    <xdr:sp macro="" textlink="">
      <xdr:nvSpPr>
        <xdr:cNvPr id="51" name="Oval 50"/>
        <xdr:cNvSpPr/>
      </xdr:nvSpPr>
      <xdr:spPr>
        <a:xfrm>
          <a:off x="6024566" y="3459612"/>
          <a:ext cx="45073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101205</xdr:colOff>
      <xdr:row>24</xdr:row>
      <xdr:rowOff>102052</xdr:rowOff>
    </xdr:from>
    <xdr:to>
      <xdr:col>32</xdr:col>
      <xdr:colOff>146279</xdr:colOff>
      <xdr:row>25</xdr:row>
      <xdr:rowOff>1700</xdr:rowOff>
    </xdr:to>
    <xdr:sp macro="" textlink="">
      <xdr:nvSpPr>
        <xdr:cNvPr id="52" name="Oval 51"/>
        <xdr:cNvSpPr/>
      </xdr:nvSpPr>
      <xdr:spPr>
        <a:xfrm>
          <a:off x="5351861" y="3816802"/>
          <a:ext cx="45074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77394</xdr:colOff>
      <xdr:row>23</xdr:row>
      <xdr:rowOff>119912</xdr:rowOff>
    </xdr:from>
    <xdr:to>
      <xdr:col>32</xdr:col>
      <xdr:colOff>122467</xdr:colOff>
      <xdr:row>24</xdr:row>
      <xdr:rowOff>19559</xdr:rowOff>
    </xdr:to>
    <xdr:sp macro="" textlink="">
      <xdr:nvSpPr>
        <xdr:cNvPr id="53" name="Oval 52"/>
        <xdr:cNvSpPr/>
      </xdr:nvSpPr>
      <xdr:spPr>
        <a:xfrm>
          <a:off x="5328050" y="3834662"/>
          <a:ext cx="45073" cy="54428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31</xdr:col>
      <xdr:colOff>77392</xdr:colOff>
      <xdr:row>25</xdr:row>
      <xdr:rowOff>119910</xdr:rowOff>
    </xdr:from>
    <xdr:to>
      <xdr:col>31</xdr:col>
      <xdr:colOff>122465</xdr:colOff>
      <xdr:row>26</xdr:row>
      <xdr:rowOff>19558</xdr:rowOff>
    </xdr:to>
    <xdr:sp macro="" textlink="">
      <xdr:nvSpPr>
        <xdr:cNvPr id="54" name="Oval 53"/>
        <xdr:cNvSpPr/>
      </xdr:nvSpPr>
      <xdr:spPr>
        <a:xfrm>
          <a:off x="5167314" y="4144223"/>
          <a:ext cx="45073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29</xdr:col>
      <xdr:colOff>148830</xdr:colOff>
      <xdr:row>27</xdr:row>
      <xdr:rowOff>42519</xdr:rowOff>
    </xdr:from>
    <xdr:to>
      <xdr:col>30</xdr:col>
      <xdr:colOff>33169</xdr:colOff>
      <xdr:row>27</xdr:row>
      <xdr:rowOff>96948</xdr:rowOff>
    </xdr:to>
    <xdr:sp macro="" textlink="">
      <xdr:nvSpPr>
        <xdr:cNvPr id="57" name="Oval 56"/>
        <xdr:cNvSpPr/>
      </xdr:nvSpPr>
      <xdr:spPr>
        <a:xfrm>
          <a:off x="4917283" y="4376394"/>
          <a:ext cx="45074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28</xdr:col>
      <xdr:colOff>59533</xdr:colOff>
      <xdr:row>28</xdr:row>
      <xdr:rowOff>125863</xdr:rowOff>
    </xdr:from>
    <xdr:to>
      <xdr:col>28</xdr:col>
      <xdr:colOff>104606</xdr:colOff>
      <xdr:row>29</xdr:row>
      <xdr:rowOff>25510</xdr:rowOff>
    </xdr:to>
    <xdr:sp macro="" textlink="">
      <xdr:nvSpPr>
        <xdr:cNvPr id="58" name="Oval 57"/>
        <xdr:cNvSpPr/>
      </xdr:nvSpPr>
      <xdr:spPr>
        <a:xfrm>
          <a:off x="4667252" y="4614519"/>
          <a:ext cx="45073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65486</xdr:colOff>
      <xdr:row>30</xdr:row>
      <xdr:rowOff>75532</xdr:rowOff>
    </xdr:from>
    <xdr:to>
      <xdr:col>26</xdr:col>
      <xdr:colOff>110559</xdr:colOff>
      <xdr:row>30</xdr:row>
      <xdr:rowOff>129961</xdr:rowOff>
    </xdr:to>
    <xdr:sp macro="" textlink="">
      <xdr:nvSpPr>
        <xdr:cNvPr id="59" name="Oval 58"/>
        <xdr:cNvSpPr/>
      </xdr:nvSpPr>
      <xdr:spPr>
        <a:xfrm>
          <a:off x="4351736" y="4873751"/>
          <a:ext cx="45073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27</xdr:col>
      <xdr:colOff>84537</xdr:colOff>
      <xdr:row>28</xdr:row>
      <xdr:rowOff>110386</xdr:rowOff>
    </xdr:from>
    <xdr:to>
      <xdr:col>27</xdr:col>
      <xdr:colOff>129610</xdr:colOff>
      <xdr:row>29</xdr:row>
      <xdr:rowOff>10033</xdr:rowOff>
    </xdr:to>
    <xdr:sp macro="" textlink="">
      <xdr:nvSpPr>
        <xdr:cNvPr id="60" name="Oval 59"/>
        <xdr:cNvSpPr/>
      </xdr:nvSpPr>
      <xdr:spPr>
        <a:xfrm>
          <a:off x="4551762" y="4377586"/>
          <a:ext cx="45073" cy="52047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30</xdr:col>
      <xdr:colOff>101205</xdr:colOff>
      <xdr:row>25</xdr:row>
      <xdr:rowOff>108005</xdr:rowOff>
    </xdr:from>
    <xdr:to>
      <xdr:col>30</xdr:col>
      <xdr:colOff>146278</xdr:colOff>
      <xdr:row>26</xdr:row>
      <xdr:rowOff>7653</xdr:rowOff>
    </xdr:to>
    <xdr:sp macro="" textlink="">
      <xdr:nvSpPr>
        <xdr:cNvPr id="61" name="Oval 60"/>
        <xdr:cNvSpPr/>
      </xdr:nvSpPr>
      <xdr:spPr>
        <a:xfrm>
          <a:off x="5030393" y="4132318"/>
          <a:ext cx="45073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28</xdr:col>
      <xdr:colOff>136924</xdr:colOff>
      <xdr:row>27</xdr:row>
      <xdr:rowOff>72285</xdr:rowOff>
    </xdr:from>
    <xdr:to>
      <xdr:col>29</xdr:col>
      <xdr:colOff>21263</xdr:colOff>
      <xdr:row>27</xdr:row>
      <xdr:rowOff>126714</xdr:rowOff>
    </xdr:to>
    <xdr:sp macro="" textlink="">
      <xdr:nvSpPr>
        <xdr:cNvPr id="63" name="Oval 62"/>
        <xdr:cNvSpPr/>
      </xdr:nvSpPr>
      <xdr:spPr>
        <a:xfrm>
          <a:off x="4637487" y="4096598"/>
          <a:ext cx="45073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24</xdr:col>
      <xdr:colOff>104237</xdr:colOff>
      <xdr:row>32</xdr:row>
      <xdr:rowOff>26068</xdr:rowOff>
    </xdr:from>
    <xdr:to>
      <xdr:col>24</xdr:col>
      <xdr:colOff>148768</xdr:colOff>
      <xdr:row>32</xdr:row>
      <xdr:rowOff>80497</xdr:rowOff>
    </xdr:to>
    <xdr:sp macro="" textlink="">
      <xdr:nvSpPr>
        <xdr:cNvPr id="64" name="Oval 63"/>
        <xdr:cNvSpPr/>
      </xdr:nvSpPr>
      <xdr:spPr>
        <a:xfrm>
          <a:off x="4069018" y="5133849"/>
          <a:ext cx="44531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23</xdr:col>
      <xdr:colOff>32799</xdr:colOff>
      <xdr:row>33</xdr:row>
      <xdr:rowOff>133223</xdr:rowOff>
    </xdr:from>
    <xdr:to>
      <xdr:col>23</xdr:col>
      <xdr:colOff>77872</xdr:colOff>
      <xdr:row>34</xdr:row>
      <xdr:rowOff>36118</xdr:rowOff>
    </xdr:to>
    <xdr:sp macro="" textlink="">
      <xdr:nvSpPr>
        <xdr:cNvPr id="65" name="Oval 64"/>
        <xdr:cNvSpPr/>
      </xdr:nvSpPr>
      <xdr:spPr>
        <a:xfrm>
          <a:off x="3795174" y="5395786"/>
          <a:ext cx="45073" cy="57676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83201</xdr:colOff>
      <xdr:row>35</xdr:row>
      <xdr:rowOff>107029</xdr:rowOff>
    </xdr:from>
    <xdr:to>
      <xdr:col>21</xdr:col>
      <xdr:colOff>127733</xdr:colOff>
      <xdr:row>36</xdr:row>
      <xdr:rowOff>6677</xdr:rowOff>
    </xdr:to>
    <xdr:sp macro="" textlink="">
      <xdr:nvSpPr>
        <xdr:cNvPr id="66" name="Oval 65"/>
        <xdr:cNvSpPr/>
      </xdr:nvSpPr>
      <xdr:spPr>
        <a:xfrm>
          <a:off x="3482435" y="5679154"/>
          <a:ext cx="44532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19</xdr:col>
      <xdr:colOff>146701</xdr:colOff>
      <xdr:row>37</xdr:row>
      <xdr:rowOff>13368</xdr:rowOff>
    </xdr:from>
    <xdr:to>
      <xdr:col>20</xdr:col>
      <xdr:colOff>31040</xdr:colOff>
      <xdr:row>37</xdr:row>
      <xdr:rowOff>68663</xdr:rowOff>
    </xdr:to>
    <xdr:sp macro="" textlink="">
      <xdr:nvSpPr>
        <xdr:cNvPr id="67" name="Oval 66"/>
        <xdr:cNvSpPr/>
      </xdr:nvSpPr>
      <xdr:spPr>
        <a:xfrm>
          <a:off x="3224467" y="5895056"/>
          <a:ext cx="45073" cy="55295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44706</xdr:colOff>
      <xdr:row>38</xdr:row>
      <xdr:rowOff>91552</xdr:rowOff>
    </xdr:from>
    <xdr:to>
      <xdr:col>18</xdr:col>
      <xdr:colOff>89779</xdr:colOff>
      <xdr:row>38</xdr:row>
      <xdr:rowOff>149228</xdr:rowOff>
    </xdr:to>
    <xdr:sp macro="" textlink="">
      <xdr:nvSpPr>
        <xdr:cNvPr id="68" name="Oval 67"/>
        <xdr:cNvSpPr/>
      </xdr:nvSpPr>
      <xdr:spPr>
        <a:xfrm>
          <a:off x="2961737" y="6128021"/>
          <a:ext cx="45073" cy="57676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97956</xdr:colOff>
      <xdr:row>40</xdr:row>
      <xdr:rowOff>43837</xdr:rowOff>
    </xdr:from>
    <xdr:to>
      <xdr:col>16</xdr:col>
      <xdr:colOff>142488</xdr:colOff>
      <xdr:row>40</xdr:row>
      <xdr:rowOff>98266</xdr:rowOff>
    </xdr:to>
    <xdr:sp macro="" textlink="">
      <xdr:nvSpPr>
        <xdr:cNvPr id="69" name="Oval 68"/>
        <xdr:cNvSpPr/>
      </xdr:nvSpPr>
      <xdr:spPr>
        <a:xfrm>
          <a:off x="2681612" y="6389868"/>
          <a:ext cx="44532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26519</xdr:colOff>
      <xdr:row>41</xdr:row>
      <xdr:rowOff>109320</xdr:rowOff>
    </xdr:from>
    <xdr:to>
      <xdr:col>15</xdr:col>
      <xdr:colOff>71592</xdr:colOff>
      <xdr:row>42</xdr:row>
      <xdr:rowOff>12215</xdr:rowOff>
    </xdr:to>
    <xdr:sp macro="" textlink="">
      <xdr:nvSpPr>
        <xdr:cNvPr id="70" name="Oval 69"/>
        <xdr:cNvSpPr/>
      </xdr:nvSpPr>
      <xdr:spPr>
        <a:xfrm>
          <a:off x="2437535" y="6610133"/>
          <a:ext cx="45073" cy="57676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92003</xdr:colOff>
      <xdr:row>43</xdr:row>
      <xdr:rowOff>43835</xdr:rowOff>
    </xdr:from>
    <xdr:to>
      <xdr:col>13</xdr:col>
      <xdr:colOff>136535</xdr:colOff>
      <xdr:row>43</xdr:row>
      <xdr:rowOff>98264</xdr:rowOff>
    </xdr:to>
    <xdr:sp macro="" textlink="">
      <xdr:nvSpPr>
        <xdr:cNvPr id="71" name="Oval 70"/>
        <xdr:cNvSpPr/>
      </xdr:nvSpPr>
      <xdr:spPr>
        <a:xfrm>
          <a:off x="2181550" y="6854210"/>
          <a:ext cx="44532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8118</xdr:colOff>
      <xdr:row>44</xdr:row>
      <xdr:rowOff>109320</xdr:rowOff>
    </xdr:from>
    <xdr:to>
      <xdr:col>12</xdr:col>
      <xdr:colOff>53733</xdr:colOff>
      <xdr:row>45</xdr:row>
      <xdr:rowOff>12215</xdr:rowOff>
    </xdr:to>
    <xdr:sp macro="" textlink="">
      <xdr:nvSpPr>
        <xdr:cNvPr id="72" name="Oval 71"/>
        <xdr:cNvSpPr/>
      </xdr:nvSpPr>
      <xdr:spPr>
        <a:xfrm>
          <a:off x="1936931" y="7074476"/>
          <a:ext cx="45615" cy="57677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84426</xdr:colOff>
      <xdr:row>45</xdr:row>
      <xdr:rowOff>27059</xdr:rowOff>
    </xdr:from>
    <xdr:to>
      <xdr:col>10</xdr:col>
      <xdr:colOff>129499</xdr:colOff>
      <xdr:row>45</xdr:row>
      <xdr:rowOff>81488</xdr:rowOff>
    </xdr:to>
    <xdr:sp macro="" textlink="">
      <xdr:nvSpPr>
        <xdr:cNvPr id="74" name="Oval 73"/>
        <xdr:cNvSpPr/>
      </xdr:nvSpPr>
      <xdr:spPr>
        <a:xfrm>
          <a:off x="1686358" y="6694559"/>
          <a:ext cx="45073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84427</xdr:colOff>
      <xdr:row>45</xdr:row>
      <xdr:rowOff>31389</xdr:rowOff>
    </xdr:from>
    <xdr:to>
      <xdr:col>8</xdr:col>
      <xdr:colOff>129500</xdr:colOff>
      <xdr:row>45</xdr:row>
      <xdr:rowOff>85818</xdr:rowOff>
    </xdr:to>
    <xdr:sp macro="" textlink="">
      <xdr:nvSpPr>
        <xdr:cNvPr id="75" name="Oval 74"/>
        <xdr:cNvSpPr/>
      </xdr:nvSpPr>
      <xdr:spPr>
        <a:xfrm>
          <a:off x="1365972" y="6698889"/>
          <a:ext cx="45073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114734</xdr:colOff>
      <xdr:row>45</xdr:row>
      <xdr:rowOff>31389</xdr:rowOff>
    </xdr:from>
    <xdr:to>
      <xdr:col>6</xdr:col>
      <xdr:colOff>159807</xdr:colOff>
      <xdr:row>45</xdr:row>
      <xdr:rowOff>85818</xdr:rowOff>
    </xdr:to>
    <xdr:sp macro="" textlink="">
      <xdr:nvSpPr>
        <xdr:cNvPr id="76" name="Oval 75"/>
        <xdr:cNvSpPr/>
      </xdr:nvSpPr>
      <xdr:spPr>
        <a:xfrm>
          <a:off x="1075893" y="6698889"/>
          <a:ext cx="45073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145041</xdr:colOff>
      <xdr:row>45</xdr:row>
      <xdr:rowOff>31389</xdr:rowOff>
    </xdr:from>
    <xdr:to>
      <xdr:col>5</xdr:col>
      <xdr:colOff>29921</xdr:colOff>
      <xdr:row>45</xdr:row>
      <xdr:rowOff>85818</xdr:rowOff>
    </xdr:to>
    <xdr:sp macro="" textlink="">
      <xdr:nvSpPr>
        <xdr:cNvPr id="77" name="Oval 76"/>
        <xdr:cNvSpPr/>
      </xdr:nvSpPr>
      <xdr:spPr>
        <a:xfrm>
          <a:off x="785814" y="6698889"/>
          <a:ext cx="45073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149371</xdr:colOff>
      <xdr:row>43</xdr:row>
      <xdr:rowOff>66025</xdr:rowOff>
    </xdr:from>
    <xdr:to>
      <xdr:col>6</xdr:col>
      <xdr:colOff>34251</xdr:colOff>
      <xdr:row>43</xdr:row>
      <xdr:rowOff>120454</xdr:rowOff>
    </xdr:to>
    <xdr:sp macro="" textlink="">
      <xdr:nvSpPr>
        <xdr:cNvPr id="78" name="Oval 77"/>
        <xdr:cNvSpPr/>
      </xdr:nvSpPr>
      <xdr:spPr>
        <a:xfrm>
          <a:off x="950337" y="6430457"/>
          <a:ext cx="45073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145041</xdr:colOff>
      <xdr:row>43</xdr:row>
      <xdr:rowOff>48707</xdr:rowOff>
    </xdr:from>
    <xdr:to>
      <xdr:col>8</xdr:col>
      <xdr:colOff>29921</xdr:colOff>
      <xdr:row>43</xdr:row>
      <xdr:rowOff>103136</xdr:rowOff>
    </xdr:to>
    <xdr:sp macro="" textlink="">
      <xdr:nvSpPr>
        <xdr:cNvPr id="79" name="Oval 78"/>
        <xdr:cNvSpPr/>
      </xdr:nvSpPr>
      <xdr:spPr>
        <a:xfrm>
          <a:off x="1266393" y="6413139"/>
          <a:ext cx="45073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10826</xdr:colOff>
      <xdr:row>43</xdr:row>
      <xdr:rowOff>44378</xdr:rowOff>
    </xdr:from>
    <xdr:to>
      <xdr:col>4</xdr:col>
      <xdr:colOff>55899</xdr:colOff>
      <xdr:row>43</xdr:row>
      <xdr:rowOff>98807</xdr:rowOff>
    </xdr:to>
    <xdr:sp macro="" textlink="">
      <xdr:nvSpPr>
        <xdr:cNvPr id="80" name="Oval 79"/>
        <xdr:cNvSpPr/>
      </xdr:nvSpPr>
      <xdr:spPr>
        <a:xfrm>
          <a:off x="651599" y="6408810"/>
          <a:ext cx="45073" cy="54429"/>
        </a:xfrm>
        <a:prstGeom prst="ellips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160398</xdr:colOff>
      <xdr:row>0</xdr:row>
      <xdr:rowOff>74063</xdr:rowOff>
    </xdr:from>
    <xdr:to>
      <xdr:col>13</xdr:col>
      <xdr:colOff>794</xdr:colOff>
      <xdr:row>1</xdr:row>
      <xdr:rowOff>110698</xdr:rowOff>
    </xdr:to>
    <xdr:cxnSp macro="">
      <xdr:nvCxnSpPr>
        <xdr:cNvPr id="82" name="Straight Connector 81"/>
        <xdr:cNvCxnSpPr/>
      </xdr:nvCxnSpPr>
      <xdr:spPr>
        <a:xfrm rot="5400000">
          <a:off x="2000250" y="168519"/>
          <a:ext cx="190500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158933</xdr:colOff>
      <xdr:row>0</xdr:row>
      <xdr:rowOff>43289</xdr:rowOff>
    </xdr:from>
    <xdr:to>
      <xdr:col>32</xdr:col>
      <xdr:colOff>160521</xdr:colOff>
      <xdr:row>1</xdr:row>
      <xdr:rowOff>79924</xdr:rowOff>
    </xdr:to>
    <xdr:cxnSp macro="">
      <xdr:nvCxnSpPr>
        <xdr:cNvPr id="83" name="Straight Connector 82"/>
        <xdr:cNvCxnSpPr/>
      </xdr:nvCxnSpPr>
      <xdr:spPr>
        <a:xfrm rot="5400000">
          <a:off x="5222631" y="137745"/>
          <a:ext cx="190500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158929</xdr:colOff>
      <xdr:row>0</xdr:row>
      <xdr:rowOff>50615</xdr:rowOff>
    </xdr:from>
    <xdr:to>
      <xdr:col>41</xdr:col>
      <xdr:colOff>160517</xdr:colOff>
      <xdr:row>1</xdr:row>
      <xdr:rowOff>87250</xdr:rowOff>
    </xdr:to>
    <xdr:cxnSp macro="">
      <xdr:nvCxnSpPr>
        <xdr:cNvPr id="84" name="Straight Connector 83"/>
        <xdr:cNvCxnSpPr/>
      </xdr:nvCxnSpPr>
      <xdr:spPr>
        <a:xfrm rot="5400000">
          <a:off x="6673358" y="145071"/>
          <a:ext cx="190500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147021</xdr:colOff>
      <xdr:row>0</xdr:row>
      <xdr:rowOff>57942</xdr:rowOff>
    </xdr:from>
    <xdr:to>
      <xdr:col>3</xdr:col>
      <xdr:colOff>148609</xdr:colOff>
      <xdr:row>1</xdr:row>
      <xdr:rowOff>94577</xdr:rowOff>
    </xdr:to>
    <xdr:cxnSp macro="">
      <xdr:nvCxnSpPr>
        <xdr:cNvPr id="85" name="Straight Connector 84"/>
        <xdr:cNvCxnSpPr/>
      </xdr:nvCxnSpPr>
      <xdr:spPr>
        <a:xfrm rot="5400000">
          <a:off x="534310" y="152856"/>
          <a:ext cx="191416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7328</xdr:colOff>
      <xdr:row>1</xdr:row>
      <xdr:rowOff>7327</xdr:rowOff>
    </xdr:from>
    <xdr:to>
      <xdr:col>22</xdr:col>
      <xdr:colOff>7328</xdr:colOff>
      <xdr:row>1</xdr:row>
      <xdr:rowOff>8915</xdr:rowOff>
    </xdr:to>
    <xdr:cxnSp macro="">
      <xdr:nvCxnSpPr>
        <xdr:cNvPr id="92" name="Straight Arrow Connector 91"/>
        <xdr:cNvCxnSpPr/>
      </xdr:nvCxnSpPr>
      <xdr:spPr>
        <a:xfrm rot="10800000">
          <a:off x="2102828" y="161192"/>
          <a:ext cx="1450731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</xdr:row>
      <xdr:rowOff>0</xdr:rowOff>
    </xdr:from>
    <xdr:to>
      <xdr:col>32</xdr:col>
      <xdr:colOff>153865</xdr:colOff>
      <xdr:row>1</xdr:row>
      <xdr:rowOff>1588</xdr:rowOff>
    </xdr:to>
    <xdr:cxnSp macro="">
      <xdr:nvCxnSpPr>
        <xdr:cNvPr id="94" name="Straight Arrow Connector 93"/>
        <xdr:cNvCxnSpPr/>
      </xdr:nvCxnSpPr>
      <xdr:spPr>
        <a:xfrm>
          <a:off x="4029808" y="153865"/>
          <a:ext cx="1282211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66563</xdr:colOff>
      <xdr:row>2</xdr:row>
      <xdr:rowOff>7327</xdr:rowOff>
    </xdr:from>
    <xdr:to>
      <xdr:col>2</xdr:col>
      <xdr:colOff>117852</xdr:colOff>
      <xdr:row>2</xdr:row>
      <xdr:rowOff>8915</xdr:rowOff>
    </xdr:to>
    <xdr:cxnSp macro="">
      <xdr:nvCxnSpPr>
        <xdr:cNvPr id="100" name="Straight Connector 99"/>
        <xdr:cNvCxnSpPr/>
      </xdr:nvCxnSpPr>
      <xdr:spPr>
        <a:xfrm>
          <a:off x="225313" y="308952"/>
          <a:ext cx="210039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43117</xdr:colOff>
      <xdr:row>19</xdr:row>
      <xdr:rowOff>1587</xdr:rowOff>
    </xdr:from>
    <xdr:to>
      <xdr:col>2</xdr:col>
      <xdr:colOff>94406</xdr:colOff>
      <xdr:row>19</xdr:row>
      <xdr:rowOff>1587</xdr:rowOff>
    </xdr:to>
    <xdr:cxnSp macro="">
      <xdr:nvCxnSpPr>
        <xdr:cNvPr id="101" name="Straight Connector 100"/>
        <xdr:cNvCxnSpPr/>
      </xdr:nvCxnSpPr>
      <xdr:spPr>
        <a:xfrm>
          <a:off x="201867" y="2867025"/>
          <a:ext cx="210039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2269</xdr:colOff>
      <xdr:row>2</xdr:row>
      <xdr:rowOff>22775</xdr:rowOff>
    </xdr:from>
    <xdr:to>
      <xdr:col>2</xdr:col>
      <xdr:colOff>3857</xdr:colOff>
      <xdr:row>9</xdr:row>
      <xdr:rowOff>794</xdr:rowOff>
    </xdr:to>
    <xdr:cxnSp macro="">
      <xdr:nvCxnSpPr>
        <xdr:cNvPr id="103" name="Straight Arrow Connector 102"/>
        <xdr:cNvCxnSpPr/>
      </xdr:nvCxnSpPr>
      <xdr:spPr>
        <a:xfrm rot="5400000" flipH="1" flipV="1">
          <a:off x="-196291" y="840460"/>
          <a:ext cx="1033707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141480</xdr:colOff>
      <xdr:row>11</xdr:row>
      <xdr:rowOff>131456</xdr:rowOff>
    </xdr:from>
    <xdr:to>
      <xdr:col>1</xdr:col>
      <xdr:colOff>143068</xdr:colOff>
      <xdr:row>19</xdr:row>
      <xdr:rowOff>6898</xdr:rowOff>
    </xdr:to>
    <xdr:cxnSp macro="">
      <xdr:nvCxnSpPr>
        <xdr:cNvPr id="105" name="Straight Arrow Connector 104"/>
        <xdr:cNvCxnSpPr/>
      </xdr:nvCxnSpPr>
      <xdr:spPr>
        <a:xfrm rot="5400000">
          <a:off x="-239947" y="2330571"/>
          <a:ext cx="1081942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130419</xdr:colOff>
      <xdr:row>9</xdr:row>
      <xdr:rowOff>152401</xdr:rowOff>
    </xdr:from>
    <xdr:to>
      <xdr:col>12</xdr:col>
      <xdr:colOff>20515</xdr:colOff>
      <xdr:row>10</xdr:row>
      <xdr:rowOff>123</xdr:rowOff>
    </xdr:to>
    <xdr:cxnSp macro="">
      <xdr:nvCxnSpPr>
        <xdr:cNvPr id="106" name="Straight Connector 105"/>
        <xdr:cNvCxnSpPr/>
      </xdr:nvCxnSpPr>
      <xdr:spPr>
        <a:xfrm>
          <a:off x="1742342" y="1537189"/>
          <a:ext cx="212481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128954</xdr:colOff>
      <xdr:row>11</xdr:row>
      <xdr:rowOff>11724</xdr:rowOff>
    </xdr:from>
    <xdr:to>
      <xdr:col>12</xdr:col>
      <xdr:colOff>19050</xdr:colOff>
      <xdr:row>11</xdr:row>
      <xdr:rowOff>13312</xdr:rowOff>
    </xdr:to>
    <xdr:cxnSp macro="">
      <xdr:nvCxnSpPr>
        <xdr:cNvPr id="107" name="Straight Connector 106"/>
        <xdr:cNvCxnSpPr/>
      </xdr:nvCxnSpPr>
      <xdr:spPr>
        <a:xfrm>
          <a:off x="1740877" y="1704243"/>
          <a:ext cx="212481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87129</xdr:colOff>
      <xdr:row>8</xdr:row>
      <xdr:rowOff>147333</xdr:rowOff>
    </xdr:from>
    <xdr:to>
      <xdr:col>11</xdr:col>
      <xdr:colOff>88717</xdr:colOff>
      <xdr:row>10</xdr:row>
      <xdr:rowOff>15448</xdr:rowOff>
    </xdr:to>
    <xdr:cxnSp macro="">
      <xdr:nvCxnSpPr>
        <xdr:cNvPr id="110" name="Straight Arrow Connector 109"/>
        <xdr:cNvCxnSpPr/>
      </xdr:nvCxnSpPr>
      <xdr:spPr>
        <a:xfrm rot="5400000">
          <a:off x="1773115" y="1465385"/>
          <a:ext cx="175846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94456</xdr:colOff>
      <xdr:row>10</xdr:row>
      <xdr:rowOff>147332</xdr:rowOff>
    </xdr:from>
    <xdr:to>
      <xdr:col>11</xdr:col>
      <xdr:colOff>96044</xdr:colOff>
      <xdr:row>12</xdr:row>
      <xdr:rowOff>15447</xdr:rowOff>
    </xdr:to>
    <xdr:cxnSp macro="">
      <xdr:nvCxnSpPr>
        <xdr:cNvPr id="112" name="Straight Arrow Connector 111"/>
        <xdr:cNvCxnSpPr/>
      </xdr:nvCxnSpPr>
      <xdr:spPr>
        <a:xfrm rot="5400000" flipH="1" flipV="1">
          <a:off x="1780442" y="1773115"/>
          <a:ext cx="175846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134817</xdr:colOff>
      <xdr:row>11</xdr:row>
      <xdr:rowOff>2931</xdr:rowOff>
    </xdr:from>
    <xdr:to>
      <xdr:col>35</xdr:col>
      <xdr:colOff>24913</xdr:colOff>
      <xdr:row>11</xdr:row>
      <xdr:rowOff>4519</xdr:rowOff>
    </xdr:to>
    <xdr:cxnSp macro="">
      <xdr:nvCxnSpPr>
        <xdr:cNvPr id="113" name="Straight Connector 112"/>
        <xdr:cNvCxnSpPr/>
      </xdr:nvCxnSpPr>
      <xdr:spPr>
        <a:xfrm>
          <a:off x="5454163" y="1695450"/>
          <a:ext cx="212481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79804</xdr:colOff>
      <xdr:row>11</xdr:row>
      <xdr:rowOff>794</xdr:rowOff>
    </xdr:from>
    <xdr:to>
      <xdr:col>34</xdr:col>
      <xdr:colOff>81392</xdr:colOff>
      <xdr:row>14</xdr:row>
      <xdr:rowOff>8121</xdr:rowOff>
    </xdr:to>
    <xdr:cxnSp macro="">
      <xdr:nvCxnSpPr>
        <xdr:cNvPr id="115" name="Straight Arrow Connector 114"/>
        <xdr:cNvCxnSpPr/>
      </xdr:nvCxnSpPr>
      <xdr:spPr>
        <a:xfrm rot="5400000" flipH="1" flipV="1">
          <a:off x="5326674" y="1926981"/>
          <a:ext cx="468923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79803</xdr:colOff>
      <xdr:row>16</xdr:row>
      <xdr:rowOff>8121</xdr:rowOff>
    </xdr:from>
    <xdr:to>
      <xdr:col>34</xdr:col>
      <xdr:colOff>81391</xdr:colOff>
      <xdr:row>19</xdr:row>
      <xdr:rowOff>8121</xdr:rowOff>
    </xdr:to>
    <xdr:cxnSp macro="">
      <xdr:nvCxnSpPr>
        <xdr:cNvPr id="117" name="Straight Arrow Connector 116"/>
        <xdr:cNvCxnSpPr/>
      </xdr:nvCxnSpPr>
      <xdr:spPr>
        <a:xfrm rot="5400000">
          <a:off x="5330337" y="2699971"/>
          <a:ext cx="461596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10926</xdr:colOff>
      <xdr:row>19</xdr:row>
      <xdr:rowOff>56477</xdr:rowOff>
    </xdr:from>
    <xdr:to>
      <xdr:col>42</xdr:col>
      <xdr:colOff>12514</xdr:colOff>
      <xdr:row>20</xdr:row>
      <xdr:rowOff>93111</xdr:rowOff>
    </xdr:to>
    <xdr:cxnSp macro="">
      <xdr:nvCxnSpPr>
        <xdr:cNvPr id="118" name="Straight Connector 117"/>
        <xdr:cNvCxnSpPr/>
      </xdr:nvCxnSpPr>
      <xdr:spPr>
        <a:xfrm rot="5400000">
          <a:off x="6686547" y="3074375"/>
          <a:ext cx="190500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155999</xdr:colOff>
      <xdr:row>19</xdr:row>
      <xdr:rowOff>55012</xdr:rowOff>
    </xdr:from>
    <xdr:to>
      <xdr:col>32</xdr:col>
      <xdr:colOff>157587</xdr:colOff>
      <xdr:row>20</xdr:row>
      <xdr:rowOff>91646</xdr:rowOff>
    </xdr:to>
    <xdr:cxnSp macro="">
      <xdr:nvCxnSpPr>
        <xdr:cNvPr id="119" name="Straight Connector 118"/>
        <xdr:cNvCxnSpPr/>
      </xdr:nvCxnSpPr>
      <xdr:spPr>
        <a:xfrm rot="5400000">
          <a:off x="5219697" y="3072910"/>
          <a:ext cx="190500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158750</xdr:colOff>
      <xdr:row>19</xdr:row>
      <xdr:rowOff>146050</xdr:rowOff>
    </xdr:from>
    <xdr:to>
      <xdr:col>36</xdr:col>
      <xdr:colOff>0</xdr:colOff>
      <xdr:row>19</xdr:row>
      <xdr:rowOff>147638</xdr:rowOff>
    </xdr:to>
    <xdr:cxnSp macro="">
      <xdr:nvCxnSpPr>
        <xdr:cNvPr id="121" name="Straight Arrow Connector 120"/>
        <xdr:cNvCxnSpPr/>
      </xdr:nvCxnSpPr>
      <xdr:spPr>
        <a:xfrm rot="10800000">
          <a:off x="5441950" y="3041650"/>
          <a:ext cx="501650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158750</xdr:colOff>
      <xdr:row>20</xdr:row>
      <xdr:rowOff>0</xdr:rowOff>
    </xdr:from>
    <xdr:to>
      <xdr:col>42</xdr:col>
      <xdr:colOff>19050</xdr:colOff>
      <xdr:row>20</xdr:row>
      <xdr:rowOff>1588</xdr:rowOff>
    </xdr:to>
    <xdr:cxnSp macro="">
      <xdr:nvCxnSpPr>
        <xdr:cNvPr id="123" name="Straight Arrow Connector 122"/>
        <xdr:cNvCxnSpPr/>
      </xdr:nvCxnSpPr>
      <xdr:spPr>
        <a:xfrm>
          <a:off x="6432550" y="3048000"/>
          <a:ext cx="520700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164303</xdr:colOff>
      <xdr:row>39</xdr:row>
      <xdr:rowOff>52569</xdr:rowOff>
    </xdr:from>
    <xdr:to>
      <xdr:col>13</xdr:col>
      <xdr:colOff>791</xdr:colOff>
      <xdr:row>40</xdr:row>
      <xdr:rowOff>89203</xdr:rowOff>
    </xdr:to>
    <xdr:cxnSp macro="">
      <xdr:nvCxnSpPr>
        <xdr:cNvPr id="124" name="Straight Connector 123"/>
        <xdr:cNvCxnSpPr/>
      </xdr:nvCxnSpPr>
      <xdr:spPr>
        <a:xfrm rot="5400000">
          <a:off x="2051780" y="6242292"/>
          <a:ext cx="189034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5553</xdr:colOff>
      <xdr:row>39</xdr:row>
      <xdr:rowOff>58919</xdr:rowOff>
    </xdr:from>
    <xdr:to>
      <xdr:col>4</xdr:col>
      <xdr:colOff>7141</xdr:colOff>
      <xdr:row>40</xdr:row>
      <xdr:rowOff>95553</xdr:rowOff>
    </xdr:to>
    <xdr:cxnSp macro="">
      <xdr:nvCxnSpPr>
        <xdr:cNvPr id="125" name="Straight Connector 124"/>
        <xdr:cNvCxnSpPr/>
      </xdr:nvCxnSpPr>
      <xdr:spPr>
        <a:xfrm rot="5400000">
          <a:off x="572230" y="6248642"/>
          <a:ext cx="189034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164303</xdr:colOff>
      <xdr:row>39</xdr:row>
      <xdr:rowOff>65269</xdr:rowOff>
    </xdr:from>
    <xdr:to>
      <xdr:col>2</xdr:col>
      <xdr:colOff>791</xdr:colOff>
      <xdr:row>40</xdr:row>
      <xdr:rowOff>101903</xdr:rowOff>
    </xdr:to>
    <xdr:cxnSp macro="">
      <xdr:nvCxnSpPr>
        <xdr:cNvPr id="126" name="Straight Connector 125"/>
        <xdr:cNvCxnSpPr/>
      </xdr:nvCxnSpPr>
      <xdr:spPr>
        <a:xfrm rot="5400000">
          <a:off x="235680" y="6254992"/>
          <a:ext cx="189034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12700</xdr:colOff>
      <xdr:row>40</xdr:row>
      <xdr:rowOff>0</xdr:rowOff>
    </xdr:from>
    <xdr:to>
      <xdr:col>6</xdr:col>
      <xdr:colOff>158750</xdr:colOff>
      <xdr:row>40</xdr:row>
      <xdr:rowOff>1588</xdr:rowOff>
    </xdr:to>
    <xdr:cxnSp macro="">
      <xdr:nvCxnSpPr>
        <xdr:cNvPr id="128" name="Straight Arrow Connector 127"/>
        <xdr:cNvCxnSpPr/>
      </xdr:nvCxnSpPr>
      <xdr:spPr>
        <a:xfrm rot="10800000">
          <a:off x="673100" y="6248400"/>
          <a:ext cx="476250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39</xdr:row>
      <xdr:rowOff>146050</xdr:rowOff>
    </xdr:from>
    <xdr:to>
      <xdr:col>13</xdr:col>
      <xdr:colOff>6350</xdr:colOff>
      <xdr:row>39</xdr:row>
      <xdr:rowOff>147638</xdr:rowOff>
    </xdr:to>
    <xdr:cxnSp macro="">
      <xdr:nvCxnSpPr>
        <xdr:cNvPr id="130" name="Straight Arrow Connector 129"/>
        <xdr:cNvCxnSpPr/>
      </xdr:nvCxnSpPr>
      <xdr:spPr>
        <a:xfrm>
          <a:off x="1651000" y="6242050"/>
          <a:ext cx="501650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39</xdr:row>
      <xdr:rowOff>146050</xdr:rowOff>
    </xdr:from>
    <xdr:to>
      <xdr:col>2</xdr:col>
      <xdr:colOff>0</xdr:colOff>
      <xdr:row>39</xdr:row>
      <xdr:rowOff>147638</xdr:rowOff>
    </xdr:to>
    <xdr:cxnSp macro="">
      <xdr:nvCxnSpPr>
        <xdr:cNvPr id="132" name="Straight Arrow Connector 131"/>
        <xdr:cNvCxnSpPr/>
      </xdr:nvCxnSpPr>
      <xdr:spPr>
        <a:xfrm>
          <a:off x="152400" y="6242050"/>
          <a:ext cx="177800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163285</xdr:colOff>
      <xdr:row>28</xdr:row>
      <xdr:rowOff>6803</xdr:rowOff>
    </xdr:from>
    <xdr:to>
      <xdr:col>19</xdr:col>
      <xdr:colOff>156482</xdr:colOff>
      <xdr:row>31</xdr:row>
      <xdr:rowOff>0</xdr:rowOff>
    </xdr:to>
    <xdr:cxnSp macro="">
      <xdr:nvCxnSpPr>
        <xdr:cNvPr id="134" name="Straight Connector 133"/>
        <xdr:cNvCxnSpPr/>
      </xdr:nvCxnSpPr>
      <xdr:spPr>
        <a:xfrm rot="10800000" flipV="1">
          <a:off x="2612571" y="4347482"/>
          <a:ext cx="646340" cy="44223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150813</xdr:colOff>
      <xdr:row>23</xdr:row>
      <xdr:rowOff>71436</xdr:rowOff>
    </xdr:from>
    <xdr:to>
      <xdr:col>30</xdr:col>
      <xdr:colOff>34924</xdr:colOff>
      <xdr:row>26</xdr:row>
      <xdr:rowOff>12698</xdr:rowOff>
    </xdr:to>
    <xdr:cxnSp macro="">
      <xdr:nvCxnSpPr>
        <xdr:cNvPr id="136" name="Straight Arrow Connector 135"/>
        <xdr:cNvCxnSpPr/>
      </xdr:nvCxnSpPr>
      <xdr:spPr>
        <a:xfrm rot="16200000" flipH="1">
          <a:off x="4531519" y="3556793"/>
          <a:ext cx="393699" cy="360361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39</xdr:row>
      <xdr:rowOff>136978</xdr:rowOff>
    </xdr:from>
    <xdr:to>
      <xdr:col>20</xdr:col>
      <xdr:colOff>114300</xdr:colOff>
      <xdr:row>41</xdr:row>
      <xdr:rowOff>14513</xdr:rowOff>
    </xdr:to>
    <xdr:cxnSp macro="">
      <xdr:nvCxnSpPr>
        <xdr:cNvPr id="138" name="Straight Arrow Connector 137"/>
        <xdr:cNvCxnSpPr/>
      </xdr:nvCxnSpPr>
      <xdr:spPr>
        <a:xfrm rot="10800000">
          <a:off x="2895600" y="6151335"/>
          <a:ext cx="502557" cy="18596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152400</xdr:colOff>
      <xdr:row>32</xdr:row>
      <xdr:rowOff>143510</xdr:rowOff>
    </xdr:from>
    <xdr:to>
      <xdr:col>22</xdr:col>
      <xdr:colOff>158750</xdr:colOff>
      <xdr:row>35</xdr:row>
      <xdr:rowOff>3810</xdr:rowOff>
    </xdr:to>
    <xdr:cxnSp macro="">
      <xdr:nvCxnSpPr>
        <xdr:cNvPr id="140" name="Straight Connector 139"/>
        <xdr:cNvCxnSpPr/>
      </xdr:nvCxnSpPr>
      <xdr:spPr>
        <a:xfrm rot="10800000" flipV="1">
          <a:off x="3444240" y="5020310"/>
          <a:ext cx="372110" cy="3175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22860</xdr:colOff>
      <xdr:row>33</xdr:row>
      <xdr:rowOff>15240</xdr:rowOff>
    </xdr:from>
    <xdr:to>
      <xdr:col>21</xdr:col>
      <xdr:colOff>99300</xdr:colOff>
      <xdr:row>34</xdr:row>
      <xdr:rowOff>54529</xdr:rowOff>
    </xdr:to>
    <xdr:cxnSp macro="">
      <xdr:nvCxnSpPr>
        <xdr:cNvPr id="143" name="Straight Arrow Connector 142"/>
        <xdr:cNvCxnSpPr/>
      </xdr:nvCxnSpPr>
      <xdr:spPr>
        <a:xfrm>
          <a:off x="3314700" y="5044440"/>
          <a:ext cx="240270" cy="191689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73660</xdr:colOff>
      <xdr:row>35</xdr:row>
      <xdr:rowOff>102156</xdr:rowOff>
    </xdr:from>
    <xdr:to>
      <xdr:col>23</xdr:col>
      <xdr:colOff>102870</xdr:colOff>
      <xdr:row>36</xdr:row>
      <xdr:rowOff>114301</xdr:rowOff>
    </xdr:to>
    <xdr:cxnSp macro="">
      <xdr:nvCxnSpPr>
        <xdr:cNvPr id="145" name="Straight Arrow Connector 144"/>
        <xdr:cNvCxnSpPr/>
      </xdr:nvCxnSpPr>
      <xdr:spPr>
        <a:xfrm rot="10800000">
          <a:off x="3731260" y="5436156"/>
          <a:ext cx="193040" cy="16454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152400</xdr:colOff>
      <xdr:row>30</xdr:row>
      <xdr:rowOff>0</xdr:rowOff>
    </xdr:from>
    <xdr:to>
      <xdr:col>27</xdr:col>
      <xdr:colOff>19050</xdr:colOff>
      <xdr:row>31</xdr:row>
      <xdr:rowOff>44450</xdr:rowOff>
    </xdr:to>
    <xdr:sp macro="" textlink="">
      <xdr:nvSpPr>
        <xdr:cNvPr id="146" name="Oval 145"/>
        <xdr:cNvSpPr/>
      </xdr:nvSpPr>
      <xdr:spPr>
        <a:xfrm>
          <a:off x="4292600" y="4724400"/>
          <a:ext cx="196850" cy="196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24</xdr:col>
      <xdr:colOff>36909</xdr:colOff>
      <xdr:row>31</xdr:row>
      <xdr:rowOff>107156</xdr:rowOff>
    </xdr:from>
    <xdr:to>
      <xdr:col>25</xdr:col>
      <xdr:colOff>68659</xdr:colOff>
      <xdr:row>32</xdr:row>
      <xdr:rowOff>151606</xdr:rowOff>
    </xdr:to>
    <xdr:sp macro="" textlink="">
      <xdr:nvSpPr>
        <xdr:cNvPr id="147" name="Oval 146"/>
        <xdr:cNvSpPr/>
      </xdr:nvSpPr>
      <xdr:spPr>
        <a:xfrm>
          <a:off x="4001690" y="5060156"/>
          <a:ext cx="192485" cy="19923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39831</xdr:colOff>
      <xdr:row>32</xdr:row>
      <xdr:rowOff>122778</xdr:rowOff>
    </xdr:from>
    <xdr:to>
      <xdr:col>28</xdr:col>
      <xdr:colOff>17859</xdr:colOff>
      <xdr:row>33</xdr:row>
      <xdr:rowOff>11906</xdr:rowOff>
    </xdr:to>
    <xdr:cxnSp macro="">
      <xdr:nvCxnSpPr>
        <xdr:cNvPr id="151" name="Straight Arrow Connector 150"/>
        <xdr:cNvCxnSpPr>
          <a:endCxn id="147" idx="5"/>
        </xdr:cNvCxnSpPr>
      </xdr:nvCxnSpPr>
      <xdr:spPr>
        <a:xfrm rot="10800000">
          <a:off x="4165347" y="5230559"/>
          <a:ext cx="460231" cy="4391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153078</xdr:colOff>
      <xdr:row>31</xdr:row>
      <xdr:rowOff>15622</xdr:rowOff>
    </xdr:from>
    <xdr:to>
      <xdr:col>28</xdr:col>
      <xdr:colOff>9526</xdr:colOff>
      <xdr:row>33</xdr:row>
      <xdr:rowOff>9525</xdr:rowOff>
    </xdr:to>
    <xdr:cxnSp macro="">
      <xdr:nvCxnSpPr>
        <xdr:cNvPr id="153" name="Straight Arrow Connector 152"/>
        <xdr:cNvCxnSpPr>
          <a:endCxn id="146" idx="5"/>
        </xdr:cNvCxnSpPr>
      </xdr:nvCxnSpPr>
      <xdr:spPr>
        <a:xfrm rot="16200000" flipV="1">
          <a:off x="4399175" y="4799225"/>
          <a:ext cx="298703" cy="18029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6350</xdr:colOff>
      <xdr:row>33</xdr:row>
      <xdr:rowOff>4763</xdr:rowOff>
    </xdr:from>
    <xdr:to>
      <xdr:col>30</xdr:col>
      <xdr:colOff>50800</xdr:colOff>
      <xdr:row>33</xdr:row>
      <xdr:rowOff>11113</xdr:rowOff>
    </xdr:to>
    <xdr:cxnSp macro="">
      <xdr:nvCxnSpPr>
        <xdr:cNvPr id="155" name="Straight Connector 154"/>
        <xdr:cNvCxnSpPr/>
      </xdr:nvCxnSpPr>
      <xdr:spPr>
        <a:xfrm>
          <a:off x="4635500" y="5033963"/>
          <a:ext cx="368300" cy="63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151603</xdr:colOff>
      <xdr:row>47</xdr:row>
      <xdr:rowOff>71619</xdr:rowOff>
    </xdr:from>
    <xdr:to>
      <xdr:col>3</xdr:col>
      <xdr:colOff>153191</xdr:colOff>
      <xdr:row>48</xdr:row>
      <xdr:rowOff>108253</xdr:rowOff>
    </xdr:to>
    <xdr:cxnSp macro="">
      <xdr:nvCxnSpPr>
        <xdr:cNvPr id="156" name="Straight Connector 155"/>
        <xdr:cNvCxnSpPr/>
      </xdr:nvCxnSpPr>
      <xdr:spPr>
        <a:xfrm rot="5400000">
          <a:off x="553180" y="7480542"/>
          <a:ext cx="189034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151603</xdr:colOff>
      <xdr:row>47</xdr:row>
      <xdr:rowOff>72413</xdr:rowOff>
    </xdr:from>
    <xdr:to>
      <xdr:col>9</xdr:col>
      <xdr:colOff>153191</xdr:colOff>
      <xdr:row>48</xdr:row>
      <xdr:rowOff>109047</xdr:rowOff>
    </xdr:to>
    <xdr:cxnSp macro="">
      <xdr:nvCxnSpPr>
        <xdr:cNvPr id="157" name="Straight Connector 156"/>
        <xdr:cNvCxnSpPr/>
      </xdr:nvCxnSpPr>
      <xdr:spPr>
        <a:xfrm rot="5400000">
          <a:off x="1503298" y="7442046"/>
          <a:ext cx="191415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158750</xdr:colOff>
      <xdr:row>48</xdr:row>
      <xdr:rowOff>0</xdr:rowOff>
    </xdr:from>
    <xdr:to>
      <xdr:col>6</xdr:col>
      <xdr:colOff>6350</xdr:colOff>
      <xdr:row>48</xdr:row>
      <xdr:rowOff>1588</xdr:rowOff>
    </xdr:to>
    <xdr:cxnSp macro="">
      <xdr:nvCxnSpPr>
        <xdr:cNvPr id="159" name="Straight Arrow Connector 158"/>
        <xdr:cNvCxnSpPr/>
      </xdr:nvCxnSpPr>
      <xdr:spPr>
        <a:xfrm rot="10800000">
          <a:off x="654050" y="7467600"/>
          <a:ext cx="342900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139700</xdr:colOff>
      <xdr:row>48</xdr:row>
      <xdr:rowOff>0</xdr:rowOff>
    </xdr:from>
    <xdr:to>
      <xdr:col>9</xdr:col>
      <xdr:colOff>158750</xdr:colOff>
      <xdr:row>48</xdr:row>
      <xdr:rowOff>1588</xdr:rowOff>
    </xdr:to>
    <xdr:cxnSp macro="">
      <xdr:nvCxnSpPr>
        <xdr:cNvPr id="161" name="Straight Arrow Connector 160"/>
        <xdr:cNvCxnSpPr/>
      </xdr:nvCxnSpPr>
      <xdr:spPr>
        <a:xfrm>
          <a:off x="1295400" y="7467600"/>
          <a:ext cx="349250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98149</xdr:colOff>
      <xdr:row>21</xdr:row>
      <xdr:rowOff>37137</xdr:rowOff>
    </xdr:from>
    <xdr:to>
      <xdr:col>43</xdr:col>
      <xdr:colOff>99735</xdr:colOff>
      <xdr:row>23</xdr:row>
      <xdr:rowOff>67985</xdr:rowOff>
    </xdr:to>
    <xdr:cxnSp macro="">
      <xdr:nvCxnSpPr>
        <xdr:cNvPr id="12" name="Straight Connector 11"/>
        <xdr:cNvCxnSpPr/>
      </xdr:nvCxnSpPr>
      <xdr:spPr>
        <a:xfrm rot="5400000">
          <a:off x="6947471" y="3611737"/>
          <a:ext cx="340410" cy="1586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126737</xdr:colOff>
      <xdr:row>21</xdr:row>
      <xdr:rowOff>41670</xdr:rowOff>
    </xdr:from>
    <xdr:to>
      <xdr:col>36</xdr:col>
      <xdr:colOff>142876</xdr:colOff>
      <xdr:row>45</xdr:row>
      <xdr:rowOff>101181</xdr:rowOff>
    </xdr:to>
    <xdr:cxnSp macro="">
      <xdr:nvCxnSpPr>
        <xdr:cNvPr id="5" name="Straight Connector 4"/>
        <xdr:cNvCxnSpPr/>
      </xdr:nvCxnSpPr>
      <xdr:spPr>
        <a:xfrm rot="10800000" flipV="1">
          <a:off x="1894815" y="3446858"/>
          <a:ext cx="4141655" cy="3774261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132032</xdr:colOff>
      <xdr:row>21</xdr:row>
      <xdr:rowOff>38380</xdr:rowOff>
    </xdr:from>
    <xdr:to>
      <xdr:col>43</xdr:col>
      <xdr:colOff>95287</xdr:colOff>
      <xdr:row>21</xdr:row>
      <xdr:rowOff>40562</xdr:rowOff>
    </xdr:to>
    <xdr:cxnSp macro="">
      <xdr:nvCxnSpPr>
        <xdr:cNvPr id="7" name="Straight Connector 6"/>
        <xdr:cNvCxnSpPr/>
      </xdr:nvCxnSpPr>
      <xdr:spPr>
        <a:xfrm flipV="1">
          <a:off x="6025626" y="3443568"/>
          <a:ext cx="1088395" cy="2182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37306</xdr:colOff>
      <xdr:row>43</xdr:row>
      <xdr:rowOff>45171</xdr:rowOff>
    </xdr:from>
    <xdr:to>
      <xdr:col>9</xdr:col>
      <xdr:colOff>146799</xdr:colOff>
      <xdr:row>45</xdr:row>
      <xdr:rowOff>83523</xdr:rowOff>
    </xdr:to>
    <xdr:grpSp>
      <xdr:nvGrpSpPr>
        <xdr:cNvPr id="42" name="Group 41"/>
        <xdr:cNvGrpSpPr/>
      </xdr:nvGrpSpPr>
      <xdr:grpSpPr>
        <a:xfrm>
          <a:off x="354806" y="6530109"/>
          <a:ext cx="1220743" cy="339977"/>
          <a:chOff x="367506" y="6445250"/>
          <a:chExt cx="1251744" cy="343694"/>
        </a:xfrm>
      </xdr:grpSpPr>
      <xdr:cxnSp macro="">
        <xdr:nvCxnSpPr>
          <xdr:cNvPr id="19" name="Straight Connector 18"/>
          <xdr:cNvCxnSpPr/>
        </xdr:nvCxnSpPr>
        <xdr:spPr>
          <a:xfrm rot="5400000">
            <a:off x="200025" y="6619875"/>
            <a:ext cx="336550" cy="1588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Connector 24"/>
          <xdr:cNvCxnSpPr/>
        </xdr:nvCxnSpPr>
        <xdr:spPr>
          <a:xfrm>
            <a:off x="368300" y="6445250"/>
            <a:ext cx="996950" cy="2352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Connector 26"/>
          <xdr:cNvCxnSpPr/>
        </xdr:nvCxnSpPr>
        <xdr:spPr>
          <a:xfrm rot="16200000" flipH="1">
            <a:off x="1320800" y="6489700"/>
            <a:ext cx="336550" cy="260350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141995</xdr:colOff>
      <xdr:row>45</xdr:row>
      <xdr:rowOff>90559</xdr:rowOff>
    </xdr:from>
    <xdr:to>
      <xdr:col>11</xdr:col>
      <xdr:colOff>116764</xdr:colOff>
      <xdr:row>45</xdr:row>
      <xdr:rowOff>92124</xdr:rowOff>
    </xdr:to>
    <xdr:cxnSp macro="">
      <xdr:nvCxnSpPr>
        <xdr:cNvPr id="164" name="Straight Connector 163"/>
        <xdr:cNvCxnSpPr/>
      </xdr:nvCxnSpPr>
      <xdr:spPr>
        <a:xfrm rot="10800000">
          <a:off x="1611566" y="6975773"/>
          <a:ext cx="301341" cy="156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161584</xdr:colOff>
      <xdr:row>21</xdr:row>
      <xdr:rowOff>56443</xdr:rowOff>
    </xdr:from>
    <xdr:to>
      <xdr:col>36</xdr:col>
      <xdr:colOff>162235</xdr:colOff>
      <xdr:row>28</xdr:row>
      <xdr:rowOff>17860</xdr:rowOff>
    </xdr:to>
    <xdr:cxnSp macro="">
      <xdr:nvCxnSpPr>
        <xdr:cNvPr id="167" name="Straight Connector 166"/>
        <xdr:cNvCxnSpPr/>
      </xdr:nvCxnSpPr>
      <xdr:spPr>
        <a:xfrm rot="5400000">
          <a:off x="5610451" y="3815076"/>
          <a:ext cx="1040917" cy="651"/>
        </a:xfrm>
        <a:prstGeom prst="line">
          <a:avLst/>
        </a:prstGeom>
        <a:ln w="9525">
          <a:solidFill>
            <a:srgbClr val="FF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160495</xdr:colOff>
      <xdr:row>29</xdr:row>
      <xdr:rowOff>147331</xdr:rowOff>
    </xdr:from>
    <xdr:to>
      <xdr:col>37</xdr:col>
      <xdr:colOff>795</xdr:colOff>
      <xdr:row>45</xdr:row>
      <xdr:rowOff>87922</xdr:rowOff>
    </xdr:to>
    <xdr:cxnSp macro="">
      <xdr:nvCxnSpPr>
        <xdr:cNvPr id="169" name="Straight Connector 168"/>
        <xdr:cNvCxnSpPr/>
      </xdr:nvCxnSpPr>
      <xdr:spPr>
        <a:xfrm rot="5400000">
          <a:off x="4777599" y="5963766"/>
          <a:ext cx="2402437" cy="1492"/>
        </a:xfrm>
        <a:prstGeom prst="line">
          <a:avLst/>
        </a:prstGeom>
        <a:ln w="9525">
          <a:solidFill>
            <a:srgbClr val="FF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109904</xdr:colOff>
      <xdr:row>45</xdr:row>
      <xdr:rowOff>87923</xdr:rowOff>
    </xdr:from>
    <xdr:to>
      <xdr:col>36</xdr:col>
      <xdr:colOff>153865</xdr:colOff>
      <xdr:row>45</xdr:row>
      <xdr:rowOff>89511</xdr:rowOff>
    </xdr:to>
    <xdr:cxnSp macro="">
      <xdr:nvCxnSpPr>
        <xdr:cNvPr id="171" name="Straight Connector 170"/>
        <xdr:cNvCxnSpPr/>
      </xdr:nvCxnSpPr>
      <xdr:spPr>
        <a:xfrm>
          <a:off x="1883019" y="7165731"/>
          <a:ext cx="4088423" cy="1588"/>
        </a:xfrm>
        <a:prstGeom prst="line">
          <a:avLst/>
        </a:prstGeom>
        <a:ln w="9525">
          <a:solidFill>
            <a:srgbClr val="FF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148672</xdr:colOff>
      <xdr:row>49</xdr:row>
      <xdr:rowOff>74550</xdr:rowOff>
    </xdr:from>
    <xdr:to>
      <xdr:col>3</xdr:col>
      <xdr:colOff>150260</xdr:colOff>
      <xdr:row>50</xdr:row>
      <xdr:rowOff>111184</xdr:rowOff>
    </xdr:to>
    <xdr:cxnSp macro="">
      <xdr:nvCxnSpPr>
        <xdr:cNvPr id="173" name="Straight Connector 172"/>
        <xdr:cNvCxnSpPr/>
      </xdr:nvCxnSpPr>
      <xdr:spPr>
        <a:xfrm rot="5400000">
          <a:off x="537793" y="7862275"/>
          <a:ext cx="190500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3416</xdr:colOff>
      <xdr:row>49</xdr:row>
      <xdr:rowOff>58430</xdr:rowOff>
    </xdr:from>
    <xdr:to>
      <xdr:col>42</xdr:col>
      <xdr:colOff>5004</xdr:colOff>
      <xdr:row>50</xdr:row>
      <xdr:rowOff>95064</xdr:rowOff>
    </xdr:to>
    <xdr:cxnSp macro="">
      <xdr:nvCxnSpPr>
        <xdr:cNvPr id="174" name="Straight Connector 173"/>
        <xdr:cNvCxnSpPr/>
      </xdr:nvCxnSpPr>
      <xdr:spPr>
        <a:xfrm rot="5400000">
          <a:off x="6766502" y="7892407"/>
          <a:ext cx="191415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146538</xdr:colOff>
      <xdr:row>50</xdr:row>
      <xdr:rowOff>7327</xdr:rowOff>
    </xdr:from>
    <xdr:to>
      <xdr:col>42</xdr:col>
      <xdr:colOff>7327</xdr:colOff>
      <xdr:row>50</xdr:row>
      <xdr:rowOff>8915</xdr:rowOff>
    </xdr:to>
    <xdr:cxnSp macro="">
      <xdr:nvCxnSpPr>
        <xdr:cNvPr id="177" name="Straight Arrow Connector 176"/>
        <xdr:cNvCxnSpPr/>
      </xdr:nvCxnSpPr>
      <xdr:spPr>
        <a:xfrm>
          <a:off x="630115" y="7854462"/>
          <a:ext cx="6235212" cy="1588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4788</xdr:colOff>
      <xdr:row>24</xdr:row>
      <xdr:rowOff>81390</xdr:rowOff>
    </xdr:from>
    <xdr:to>
      <xdr:col>42</xdr:col>
      <xdr:colOff>6376</xdr:colOff>
      <xdr:row>49</xdr:row>
      <xdr:rowOff>81390</xdr:rowOff>
    </xdr:to>
    <xdr:cxnSp macro="">
      <xdr:nvCxnSpPr>
        <xdr:cNvPr id="179" name="Straight Connector 178"/>
        <xdr:cNvCxnSpPr/>
      </xdr:nvCxnSpPr>
      <xdr:spPr>
        <a:xfrm rot="5400000">
          <a:off x="5026617" y="5709418"/>
          <a:ext cx="3855357" cy="1588"/>
        </a:xfrm>
        <a:prstGeom prst="line">
          <a:avLst/>
        </a:prstGeom>
        <a:ln>
          <a:solidFill>
            <a:srgbClr val="FF0000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56029</xdr:colOff>
      <xdr:row>43</xdr:row>
      <xdr:rowOff>5603</xdr:rowOff>
    </xdr:from>
    <xdr:to>
      <xdr:col>1</xdr:col>
      <xdr:colOff>108611</xdr:colOff>
      <xdr:row>43</xdr:row>
      <xdr:rowOff>7191</xdr:rowOff>
    </xdr:to>
    <xdr:cxnSp macro="">
      <xdr:nvCxnSpPr>
        <xdr:cNvPr id="181" name="Straight Connector 180"/>
        <xdr:cNvCxnSpPr/>
      </xdr:nvCxnSpPr>
      <xdr:spPr>
        <a:xfrm>
          <a:off x="56029" y="6661897"/>
          <a:ext cx="215067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45944</xdr:colOff>
      <xdr:row>46</xdr:row>
      <xdr:rowOff>1120</xdr:rowOff>
    </xdr:from>
    <xdr:to>
      <xdr:col>1</xdr:col>
      <xdr:colOff>98526</xdr:colOff>
      <xdr:row>46</xdr:row>
      <xdr:rowOff>2708</xdr:rowOff>
    </xdr:to>
    <xdr:cxnSp macro="">
      <xdr:nvCxnSpPr>
        <xdr:cNvPr id="184" name="Straight Connector 183"/>
        <xdr:cNvCxnSpPr/>
      </xdr:nvCxnSpPr>
      <xdr:spPr>
        <a:xfrm>
          <a:off x="45944" y="7111252"/>
          <a:ext cx="215067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161691</xdr:colOff>
      <xdr:row>42</xdr:row>
      <xdr:rowOff>794</xdr:rowOff>
    </xdr:from>
    <xdr:to>
      <xdr:col>1</xdr:col>
      <xdr:colOff>794</xdr:colOff>
      <xdr:row>43</xdr:row>
      <xdr:rowOff>17603</xdr:rowOff>
    </xdr:to>
    <xdr:cxnSp macro="">
      <xdr:nvCxnSpPr>
        <xdr:cNvPr id="186" name="Straight Arrow Connector 185"/>
        <xdr:cNvCxnSpPr/>
      </xdr:nvCxnSpPr>
      <xdr:spPr>
        <a:xfrm rot="5400000">
          <a:off x="78441" y="6589059"/>
          <a:ext cx="168088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161692</xdr:colOff>
      <xdr:row>46</xdr:row>
      <xdr:rowOff>794</xdr:rowOff>
    </xdr:from>
    <xdr:to>
      <xdr:col>1</xdr:col>
      <xdr:colOff>795</xdr:colOff>
      <xdr:row>47</xdr:row>
      <xdr:rowOff>6397</xdr:rowOff>
    </xdr:to>
    <xdr:cxnSp macro="">
      <xdr:nvCxnSpPr>
        <xdr:cNvPr id="188" name="Straight Arrow Connector 187"/>
        <xdr:cNvCxnSpPr/>
      </xdr:nvCxnSpPr>
      <xdr:spPr>
        <a:xfrm rot="5400000" flipH="1" flipV="1">
          <a:off x="84044" y="7188574"/>
          <a:ext cx="156883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393</xdr:colOff>
      <xdr:row>19</xdr:row>
      <xdr:rowOff>50983</xdr:rowOff>
    </xdr:from>
    <xdr:to>
      <xdr:col>44</xdr:col>
      <xdr:colOff>1981</xdr:colOff>
      <xdr:row>20</xdr:row>
      <xdr:rowOff>87617</xdr:rowOff>
    </xdr:to>
    <xdr:cxnSp macro="">
      <xdr:nvCxnSpPr>
        <xdr:cNvPr id="104" name="Straight Connector 103"/>
        <xdr:cNvCxnSpPr/>
      </xdr:nvCxnSpPr>
      <xdr:spPr>
        <a:xfrm rot="5400000">
          <a:off x="7084948" y="3086741"/>
          <a:ext cx="191415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53580</xdr:colOff>
      <xdr:row>20</xdr:row>
      <xdr:rowOff>147610</xdr:rowOff>
    </xdr:from>
    <xdr:to>
      <xdr:col>45</xdr:col>
      <xdr:colOff>106162</xdr:colOff>
      <xdr:row>20</xdr:row>
      <xdr:rowOff>149198</xdr:rowOff>
    </xdr:to>
    <xdr:cxnSp macro="">
      <xdr:nvCxnSpPr>
        <xdr:cNvPr id="108" name="Straight Connector 107"/>
        <xdr:cNvCxnSpPr/>
      </xdr:nvCxnSpPr>
      <xdr:spPr>
        <a:xfrm>
          <a:off x="7233049" y="3243235"/>
          <a:ext cx="213316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159161</xdr:colOff>
      <xdr:row>19</xdr:row>
      <xdr:rowOff>142882</xdr:rowOff>
    </xdr:from>
    <xdr:to>
      <xdr:col>44</xdr:col>
      <xdr:colOff>159161</xdr:colOff>
      <xdr:row>21</xdr:row>
      <xdr:rowOff>4908</xdr:rowOff>
    </xdr:to>
    <xdr:cxnSp macro="">
      <xdr:nvCxnSpPr>
        <xdr:cNvPr id="109" name="Straight Arrow Connector 108"/>
        <xdr:cNvCxnSpPr/>
      </xdr:nvCxnSpPr>
      <xdr:spPr>
        <a:xfrm rot="5400000">
          <a:off x="7252836" y="3169520"/>
          <a:ext cx="171588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53580</xdr:colOff>
      <xdr:row>24</xdr:row>
      <xdr:rowOff>252</xdr:rowOff>
    </xdr:from>
    <xdr:to>
      <xdr:col>45</xdr:col>
      <xdr:colOff>106162</xdr:colOff>
      <xdr:row>24</xdr:row>
      <xdr:rowOff>1840</xdr:rowOff>
    </xdr:to>
    <xdr:cxnSp macro="">
      <xdr:nvCxnSpPr>
        <xdr:cNvPr id="111" name="Straight Connector 110"/>
        <xdr:cNvCxnSpPr/>
      </xdr:nvCxnSpPr>
      <xdr:spPr>
        <a:xfrm>
          <a:off x="7233049" y="3715002"/>
          <a:ext cx="213316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8513</xdr:colOff>
      <xdr:row>24</xdr:row>
      <xdr:rowOff>7</xdr:rowOff>
    </xdr:from>
    <xdr:to>
      <xdr:col>45</xdr:col>
      <xdr:colOff>8513</xdr:colOff>
      <xdr:row>25</xdr:row>
      <xdr:rowOff>5608</xdr:rowOff>
    </xdr:to>
    <xdr:cxnSp macro="">
      <xdr:nvCxnSpPr>
        <xdr:cNvPr id="114" name="Straight Arrow Connector 113"/>
        <xdr:cNvCxnSpPr/>
      </xdr:nvCxnSpPr>
      <xdr:spPr>
        <a:xfrm rot="5400000" flipH="1" flipV="1">
          <a:off x="7268525" y="3794948"/>
          <a:ext cx="160382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154783</xdr:colOff>
      <xdr:row>19</xdr:row>
      <xdr:rowOff>136922</xdr:rowOff>
    </xdr:from>
    <xdr:to>
      <xdr:col>45</xdr:col>
      <xdr:colOff>11907</xdr:colOff>
      <xdr:row>19</xdr:row>
      <xdr:rowOff>138510</xdr:rowOff>
    </xdr:to>
    <xdr:cxnSp macro="">
      <xdr:nvCxnSpPr>
        <xdr:cNvPr id="120" name="Straight Arrow Connector 119"/>
        <xdr:cNvCxnSpPr/>
      </xdr:nvCxnSpPr>
      <xdr:spPr>
        <a:xfrm rot="10800000">
          <a:off x="7173517" y="3077766"/>
          <a:ext cx="178593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158746</xdr:colOff>
      <xdr:row>47</xdr:row>
      <xdr:rowOff>55745</xdr:rowOff>
    </xdr:from>
    <xdr:to>
      <xdr:col>36</xdr:col>
      <xdr:colOff>160334</xdr:colOff>
      <xdr:row>48</xdr:row>
      <xdr:rowOff>92379</xdr:rowOff>
    </xdr:to>
    <xdr:cxnSp macro="">
      <xdr:nvCxnSpPr>
        <xdr:cNvPr id="127" name="Straight Connector 126"/>
        <xdr:cNvCxnSpPr/>
      </xdr:nvCxnSpPr>
      <xdr:spPr>
        <a:xfrm rot="5400000">
          <a:off x="5957426" y="7425378"/>
          <a:ext cx="191415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101203</xdr:colOff>
      <xdr:row>48</xdr:row>
      <xdr:rowOff>0</xdr:rowOff>
    </xdr:from>
    <xdr:to>
      <xdr:col>36</xdr:col>
      <xdr:colOff>154781</xdr:colOff>
      <xdr:row>48</xdr:row>
      <xdr:rowOff>1588</xdr:rowOff>
    </xdr:to>
    <xdr:cxnSp macro="">
      <xdr:nvCxnSpPr>
        <xdr:cNvPr id="131" name="Straight Arrow Connector 130"/>
        <xdr:cNvCxnSpPr/>
      </xdr:nvCxnSpPr>
      <xdr:spPr>
        <a:xfrm rot="10800000">
          <a:off x="1869281" y="7429500"/>
          <a:ext cx="4179094" cy="1588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1583</xdr:colOff>
      <xdr:row>47</xdr:row>
      <xdr:rowOff>47411</xdr:rowOff>
    </xdr:from>
    <xdr:to>
      <xdr:col>42</xdr:col>
      <xdr:colOff>3171</xdr:colOff>
      <xdr:row>48</xdr:row>
      <xdr:rowOff>84045</xdr:rowOff>
    </xdr:to>
    <xdr:cxnSp macro="">
      <xdr:nvCxnSpPr>
        <xdr:cNvPr id="133" name="Straight Connector 132"/>
        <xdr:cNvCxnSpPr/>
      </xdr:nvCxnSpPr>
      <xdr:spPr>
        <a:xfrm rot="5400000">
          <a:off x="6764669" y="7417044"/>
          <a:ext cx="191415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5953</xdr:colOff>
      <xdr:row>48</xdr:row>
      <xdr:rowOff>0</xdr:rowOff>
    </xdr:from>
    <xdr:to>
      <xdr:col>42</xdr:col>
      <xdr:colOff>5953</xdr:colOff>
      <xdr:row>48</xdr:row>
      <xdr:rowOff>1588</xdr:rowOff>
    </xdr:to>
    <xdr:cxnSp macro="">
      <xdr:nvCxnSpPr>
        <xdr:cNvPr id="137" name="Straight Arrow Connector 136"/>
        <xdr:cNvCxnSpPr/>
      </xdr:nvCxnSpPr>
      <xdr:spPr>
        <a:xfrm>
          <a:off x="6060281" y="7429500"/>
          <a:ext cx="803672" cy="1588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33338</xdr:colOff>
      <xdr:row>22</xdr:row>
      <xdr:rowOff>63500</xdr:rowOff>
    </xdr:from>
    <xdr:to>
      <xdr:col>31</xdr:col>
      <xdr:colOff>33338</xdr:colOff>
      <xdr:row>27</xdr:row>
      <xdr:rowOff>103187</xdr:rowOff>
    </xdr:to>
    <xdr:cxnSp macro="">
      <xdr:nvCxnSpPr>
        <xdr:cNvPr id="135" name="Straight Arrow Connector 134"/>
        <xdr:cNvCxnSpPr/>
      </xdr:nvCxnSpPr>
      <xdr:spPr>
        <a:xfrm rot="5400000">
          <a:off x="4271963" y="3381375"/>
          <a:ext cx="793750" cy="793750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114300</xdr:colOff>
      <xdr:row>22</xdr:row>
      <xdr:rowOff>0</xdr:rowOff>
    </xdr:from>
    <xdr:to>
      <xdr:col>32</xdr:col>
      <xdr:colOff>44450</xdr:colOff>
      <xdr:row>23</xdr:row>
      <xdr:rowOff>76200</xdr:rowOff>
    </xdr:to>
    <xdr:cxnSp macro="">
      <xdr:nvCxnSpPr>
        <xdr:cNvPr id="144" name="Straight Connector 143"/>
        <xdr:cNvCxnSpPr/>
      </xdr:nvCxnSpPr>
      <xdr:spPr>
        <a:xfrm>
          <a:off x="5156200" y="3352800"/>
          <a:ext cx="260350" cy="228600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127000</xdr:colOff>
      <xdr:row>27</xdr:row>
      <xdr:rowOff>44450</xdr:rowOff>
    </xdr:from>
    <xdr:to>
      <xdr:col>27</xdr:col>
      <xdr:colOff>57150</xdr:colOff>
      <xdr:row>28</xdr:row>
      <xdr:rowOff>120650</xdr:rowOff>
    </xdr:to>
    <xdr:cxnSp macro="">
      <xdr:nvCxnSpPr>
        <xdr:cNvPr id="148" name="Straight Connector 147"/>
        <xdr:cNvCxnSpPr/>
      </xdr:nvCxnSpPr>
      <xdr:spPr>
        <a:xfrm>
          <a:off x="4343400" y="4159250"/>
          <a:ext cx="260350" cy="228600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109116</xdr:colOff>
      <xdr:row>47</xdr:row>
      <xdr:rowOff>64706</xdr:rowOff>
    </xdr:from>
    <xdr:to>
      <xdr:col>11</xdr:col>
      <xdr:colOff>110704</xdr:colOff>
      <xdr:row>48</xdr:row>
      <xdr:rowOff>101340</xdr:rowOff>
    </xdr:to>
    <xdr:cxnSp macro="">
      <xdr:nvCxnSpPr>
        <xdr:cNvPr id="149" name="Straight Connector 148"/>
        <xdr:cNvCxnSpPr/>
      </xdr:nvCxnSpPr>
      <xdr:spPr>
        <a:xfrm rot="5400000">
          <a:off x="1781028" y="7225979"/>
          <a:ext cx="187028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154781</xdr:colOff>
      <xdr:row>1</xdr:row>
      <xdr:rowOff>0</xdr:rowOff>
    </xdr:from>
    <xdr:to>
      <xdr:col>7</xdr:col>
      <xdr:colOff>5953</xdr:colOff>
      <xdr:row>1</xdr:row>
      <xdr:rowOff>1588</xdr:rowOff>
    </xdr:to>
    <xdr:cxnSp macro="">
      <xdr:nvCxnSpPr>
        <xdr:cNvPr id="154" name="Straight Arrow Connector 153"/>
        <xdr:cNvCxnSpPr/>
      </xdr:nvCxnSpPr>
      <xdr:spPr>
        <a:xfrm rot="10800000">
          <a:off x="636984" y="154781"/>
          <a:ext cx="494110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154782</xdr:colOff>
      <xdr:row>1</xdr:row>
      <xdr:rowOff>5953</xdr:rowOff>
    </xdr:from>
    <xdr:to>
      <xdr:col>13</xdr:col>
      <xdr:colOff>0</xdr:colOff>
      <xdr:row>1</xdr:row>
      <xdr:rowOff>7541</xdr:rowOff>
    </xdr:to>
    <xdr:cxnSp macro="">
      <xdr:nvCxnSpPr>
        <xdr:cNvPr id="160" name="Straight Arrow Connector 159"/>
        <xdr:cNvCxnSpPr/>
      </xdr:nvCxnSpPr>
      <xdr:spPr>
        <a:xfrm>
          <a:off x="1601391" y="160734"/>
          <a:ext cx="488156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</xdr:colOff>
      <xdr:row>1</xdr:row>
      <xdr:rowOff>0</xdr:rowOff>
    </xdr:from>
    <xdr:to>
      <xdr:col>35</xdr:col>
      <xdr:colOff>148830</xdr:colOff>
      <xdr:row>1</xdr:row>
      <xdr:rowOff>1588</xdr:rowOff>
    </xdr:to>
    <xdr:cxnSp macro="">
      <xdr:nvCxnSpPr>
        <xdr:cNvPr id="163" name="Straight Arrow Connector 162"/>
        <xdr:cNvCxnSpPr/>
      </xdr:nvCxnSpPr>
      <xdr:spPr>
        <a:xfrm rot="10800000">
          <a:off x="5411392" y="154781"/>
          <a:ext cx="470297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142875</xdr:colOff>
      <xdr:row>1</xdr:row>
      <xdr:rowOff>0</xdr:rowOff>
    </xdr:from>
    <xdr:to>
      <xdr:col>42</xdr:col>
      <xdr:colOff>5953</xdr:colOff>
      <xdr:row>1</xdr:row>
      <xdr:rowOff>1588</xdr:rowOff>
    </xdr:to>
    <xdr:cxnSp macro="">
      <xdr:nvCxnSpPr>
        <xdr:cNvPr id="166" name="Straight Arrow Connector 165"/>
        <xdr:cNvCxnSpPr/>
      </xdr:nvCxnSpPr>
      <xdr:spPr>
        <a:xfrm>
          <a:off x="6357938" y="154781"/>
          <a:ext cx="506015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13373</xdr:colOff>
      <xdr:row>56</xdr:row>
      <xdr:rowOff>74076</xdr:rowOff>
    </xdr:from>
    <xdr:to>
      <xdr:col>13</xdr:col>
      <xdr:colOff>18291</xdr:colOff>
      <xdr:row>57</xdr:row>
      <xdr:rowOff>110711</xdr:rowOff>
    </xdr:to>
    <xdr:cxnSp macro="">
      <xdr:nvCxnSpPr>
        <xdr:cNvPr id="122" name="Straight Connector 121"/>
        <xdr:cNvCxnSpPr/>
      </xdr:nvCxnSpPr>
      <xdr:spPr>
        <a:xfrm rot="5400000">
          <a:off x="2058377" y="8584503"/>
          <a:ext cx="192499" cy="491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11907</xdr:colOff>
      <xdr:row>56</xdr:row>
      <xdr:rowOff>43302</xdr:rowOff>
    </xdr:from>
    <xdr:to>
      <xdr:col>33</xdr:col>
      <xdr:colOff>13495</xdr:colOff>
      <xdr:row>57</xdr:row>
      <xdr:rowOff>79937</xdr:rowOff>
    </xdr:to>
    <xdr:cxnSp macro="">
      <xdr:nvCxnSpPr>
        <xdr:cNvPr id="129" name="Straight Connector 128"/>
        <xdr:cNvCxnSpPr/>
      </xdr:nvCxnSpPr>
      <xdr:spPr>
        <a:xfrm rot="5400000">
          <a:off x="5432292" y="8555394"/>
          <a:ext cx="192499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11904</xdr:colOff>
      <xdr:row>56</xdr:row>
      <xdr:rowOff>50628</xdr:rowOff>
    </xdr:from>
    <xdr:to>
      <xdr:col>42</xdr:col>
      <xdr:colOff>13492</xdr:colOff>
      <xdr:row>57</xdr:row>
      <xdr:rowOff>87263</xdr:rowOff>
    </xdr:to>
    <xdr:cxnSp macro="">
      <xdr:nvCxnSpPr>
        <xdr:cNvPr id="139" name="Straight Connector 138"/>
        <xdr:cNvCxnSpPr/>
      </xdr:nvCxnSpPr>
      <xdr:spPr>
        <a:xfrm rot="5400000">
          <a:off x="6912993" y="8562720"/>
          <a:ext cx="192499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164518</xdr:colOff>
      <xdr:row>56</xdr:row>
      <xdr:rowOff>57955</xdr:rowOff>
    </xdr:from>
    <xdr:to>
      <xdr:col>4</xdr:col>
      <xdr:colOff>1583</xdr:colOff>
      <xdr:row>57</xdr:row>
      <xdr:rowOff>94590</xdr:rowOff>
    </xdr:to>
    <xdr:cxnSp macro="">
      <xdr:nvCxnSpPr>
        <xdr:cNvPr id="141" name="Straight Connector 140"/>
        <xdr:cNvCxnSpPr/>
      </xdr:nvCxnSpPr>
      <xdr:spPr>
        <a:xfrm rot="5400000">
          <a:off x="562630" y="8570047"/>
          <a:ext cx="192499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24825</xdr:colOff>
      <xdr:row>57</xdr:row>
      <xdr:rowOff>7340</xdr:rowOff>
    </xdr:from>
    <xdr:to>
      <xdr:col>22</xdr:col>
      <xdr:colOff>24825</xdr:colOff>
      <xdr:row>57</xdr:row>
      <xdr:rowOff>8928</xdr:rowOff>
    </xdr:to>
    <xdr:cxnSp macro="">
      <xdr:nvCxnSpPr>
        <xdr:cNvPr id="142" name="Straight Arrow Connector 141"/>
        <xdr:cNvCxnSpPr/>
      </xdr:nvCxnSpPr>
      <xdr:spPr>
        <a:xfrm rot="10800000">
          <a:off x="2163620" y="8579840"/>
          <a:ext cx="1532660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17497</xdr:colOff>
      <xdr:row>57</xdr:row>
      <xdr:rowOff>13</xdr:rowOff>
    </xdr:from>
    <xdr:to>
      <xdr:col>33</xdr:col>
      <xdr:colOff>6839</xdr:colOff>
      <xdr:row>57</xdr:row>
      <xdr:rowOff>1601</xdr:rowOff>
    </xdr:to>
    <xdr:cxnSp macro="">
      <xdr:nvCxnSpPr>
        <xdr:cNvPr id="150" name="Straight Arrow Connector 149"/>
        <xdr:cNvCxnSpPr/>
      </xdr:nvCxnSpPr>
      <xdr:spPr>
        <a:xfrm>
          <a:off x="4217156" y="8572513"/>
          <a:ext cx="1305524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84060</xdr:colOff>
      <xdr:row>58</xdr:row>
      <xdr:rowOff>7339</xdr:rowOff>
    </xdr:from>
    <xdr:to>
      <xdr:col>2</xdr:col>
      <xdr:colOff>135349</xdr:colOff>
      <xdr:row>58</xdr:row>
      <xdr:rowOff>8927</xdr:rowOff>
    </xdr:to>
    <xdr:cxnSp macro="">
      <xdr:nvCxnSpPr>
        <xdr:cNvPr id="152" name="Straight Connector 151"/>
        <xdr:cNvCxnSpPr/>
      </xdr:nvCxnSpPr>
      <xdr:spPr>
        <a:xfrm>
          <a:off x="248583" y="8735703"/>
          <a:ext cx="215811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60614</xdr:colOff>
      <xdr:row>75</xdr:row>
      <xdr:rowOff>1600</xdr:rowOff>
    </xdr:from>
    <xdr:to>
      <xdr:col>2</xdr:col>
      <xdr:colOff>111903</xdr:colOff>
      <xdr:row>75</xdr:row>
      <xdr:rowOff>1600</xdr:rowOff>
    </xdr:to>
    <xdr:cxnSp macro="">
      <xdr:nvCxnSpPr>
        <xdr:cNvPr id="158" name="Straight Connector 157"/>
        <xdr:cNvCxnSpPr/>
      </xdr:nvCxnSpPr>
      <xdr:spPr>
        <a:xfrm>
          <a:off x="225137" y="11379645"/>
          <a:ext cx="215811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19766</xdr:colOff>
      <xdr:row>58</xdr:row>
      <xdr:rowOff>22787</xdr:rowOff>
    </xdr:from>
    <xdr:to>
      <xdr:col>2</xdr:col>
      <xdr:colOff>21354</xdr:colOff>
      <xdr:row>65</xdr:row>
      <xdr:rowOff>807</xdr:rowOff>
    </xdr:to>
    <xdr:cxnSp macro="">
      <xdr:nvCxnSpPr>
        <xdr:cNvPr id="162" name="Straight Arrow Connector 161"/>
        <xdr:cNvCxnSpPr/>
      </xdr:nvCxnSpPr>
      <xdr:spPr>
        <a:xfrm rot="5400000" flipH="1" flipV="1">
          <a:off x="-184928" y="9284890"/>
          <a:ext cx="1069065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158977</xdr:colOff>
      <xdr:row>67</xdr:row>
      <xdr:rowOff>131469</xdr:rowOff>
    </xdr:from>
    <xdr:to>
      <xdr:col>1</xdr:col>
      <xdr:colOff>160565</xdr:colOff>
      <xdr:row>75</xdr:row>
      <xdr:rowOff>6911</xdr:rowOff>
    </xdr:to>
    <xdr:cxnSp macro="">
      <xdr:nvCxnSpPr>
        <xdr:cNvPr id="165" name="Straight Arrow Connector 164"/>
        <xdr:cNvCxnSpPr/>
      </xdr:nvCxnSpPr>
      <xdr:spPr>
        <a:xfrm rot="5400000">
          <a:off x="-236882" y="10822987"/>
          <a:ext cx="1122351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147916</xdr:colOff>
      <xdr:row>65</xdr:row>
      <xdr:rowOff>152414</xdr:rowOff>
    </xdr:from>
    <xdr:to>
      <xdr:col>12</xdr:col>
      <xdr:colOff>38012</xdr:colOff>
      <xdr:row>66</xdr:row>
      <xdr:rowOff>135</xdr:rowOff>
    </xdr:to>
    <xdr:cxnSp macro="">
      <xdr:nvCxnSpPr>
        <xdr:cNvPr id="168" name="Straight Connector 167"/>
        <xdr:cNvCxnSpPr/>
      </xdr:nvCxnSpPr>
      <xdr:spPr>
        <a:xfrm>
          <a:off x="1793143" y="9971823"/>
          <a:ext cx="219142" cy="358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146451</xdr:colOff>
      <xdr:row>67</xdr:row>
      <xdr:rowOff>11737</xdr:rowOff>
    </xdr:from>
    <xdr:to>
      <xdr:col>12</xdr:col>
      <xdr:colOff>36547</xdr:colOff>
      <xdr:row>67</xdr:row>
      <xdr:rowOff>13325</xdr:rowOff>
    </xdr:to>
    <xdr:cxnSp macro="">
      <xdr:nvCxnSpPr>
        <xdr:cNvPr id="170" name="Straight Connector 169"/>
        <xdr:cNvCxnSpPr/>
      </xdr:nvCxnSpPr>
      <xdr:spPr>
        <a:xfrm>
          <a:off x="1791678" y="10142873"/>
          <a:ext cx="219142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104626</xdr:colOff>
      <xdr:row>64</xdr:row>
      <xdr:rowOff>147346</xdr:rowOff>
    </xdr:from>
    <xdr:to>
      <xdr:col>11</xdr:col>
      <xdr:colOff>106214</xdr:colOff>
      <xdr:row>66</xdr:row>
      <xdr:rowOff>15460</xdr:rowOff>
    </xdr:to>
    <xdr:cxnSp macro="">
      <xdr:nvCxnSpPr>
        <xdr:cNvPr id="172" name="Straight Arrow Connector 171"/>
        <xdr:cNvCxnSpPr/>
      </xdr:nvCxnSpPr>
      <xdr:spPr>
        <a:xfrm rot="5400000">
          <a:off x="1825249" y="9900018"/>
          <a:ext cx="179842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111953</xdr:colOff>
      <xdr:row>66</xdr:row>
      <xdr:rowOff>147344</xdr:rowOff>
    </xdr:from>
    <xdr:to>
      <xdr:col>11</xdr:col>
      <xdr:colOff>113541</xdr:colOff>
      <xdr:row>68</xdr:row>
      <xdr:rowOff>15460</xdr:rowOff>
    </xdr:to>
    <xdr:cxnSp macro="">
      <xdr:nvCxnSpPr>
        <xdr:cNvPr id="175" name="Straight Arrow Connector 174"/>
        <xdr:cNvCxnSpPr/>
      </xdr:nvCxnSpPr>
      <xdr:spPr>
        <a:xfrm rot="5400000" flipH="1" flipV="1">
          <a:off x="1832575" y="10211745"/>
          <a:ext cx="179843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152314</xdr:colOff>
      <xdr:row>67</xdr:row>
      <xdr:rowOff>2944</xdr:rowOff>
    </xdr:from>
    <xdr:to>
      <xdr:col>35</xdr:col>
      <xdr:colOff>42410</xdr:colOff>
      <xdr:row>67</xdr:row>
      <xdr:rowOff>4532</xdr:rowOff>
    </xdr:to>
    <xdr:cxnSp macro="">
      <xdr:nvCxnSpPr>
        <xdr:cNvPr id="176" name="Straight Connector 175"/>
        <xdr:cNvCxnSpPr/>
      </xdr:nvCxnSpPr>
      <xdr:spPr>
        <a:xfrm>
          <a:off x="5668155" y="10134080"/>
          <a:ext cx="219141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97301</xdr:colOff>
      <xdr:row>67</xdr:row>
      <xdr:rowOff>807</xdr:rowOff>
    </xdr:from>
    <xdr:to>
      <xdr:col>34</xdr:col>
      <xdr:colOff>98889</xdr:colOff>
      <xdr:row>70</xdr:row>
      <xdr:rowOff>8134</xdr:rowOff>
    </xdr:to>
    <xdr:cxnSp macro="">
      <xdr:nvCxnSpPr>
        <xdr:cNvPr id="178" name="Straight Arrow Connector 177"/>
        <xdr:cNvCxnSpPr/>
      </xdr:nvCxnSpPr>
      <xdr:spPr>
        <a:xfrm rot="5400000" flipH="1" flipV="1">
          <a:off x="5541000" y="10368608"/>
          <a:ext cx="474918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97300</xdr:colOff>
      <xdr:row>72</xdr:row>
      <xdr:rowOff>8133</xdr:rowOff>
    </xdr:from>
    <xdr:to>
      <xdr:col>34</xdr:col>
      <xdr:colOff>98888</xdr:colOff>
      <xdr:row>75</xdr:row>
      <xdr:rowOff>8134</xdr:rowOff>
    </xdr:to>
    <xdr:cxnSp macro="">
      <xdr:nvCxnSpPr>
        <xdr:cNvPr id="180" name="Straight Arrow Connector 179"/>
        <xdr:cNvCxnSpPr/>
      </xdr:nvCxnSpPr>
      <xdr:spPr>
        <a:xfrm rot="5400000">
          <a:off x="5544662" y="11151590"/>
          <a:ext cx="467591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7755</xdr:colOff>
      <xdr:row>57</xdr:row>
      <xdr:rowOff>13</xdr:rowOff>
    </xdr:from>
    <xdr:to>
      <xdr:col>7</xdr:col>
      <xdr:colOff>23450</xdr:colOff>
      <xdr:row>57</xdr:row>
      <xdr:rowOff>1601</xdr:rowOff>
    </xdr:to>
    <xdr:cxnSp macro="">
      <xdr:nvCxnSpPr>
        <xdr:cNvPr id="182" name="Straight Arrow Connector 181"/>
        <xdr:cNvCxnSpPr/>
      </xdr:nvCxnSpPr>
      <xdr:spPr>
        <a:xfrm rot="10800000">
          <a:off x="665846" y="8572513"/>
          <a:ext cx="509263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7757</xdr:colOff>
      <xdr:row>57</xdr:row>
      <xdr:rowOff>5966</xdr:rowOff>
    </xdr:from>
    <xdr:to>
      <xdr:col>13</xdr:col>
      <xdr:colOff>17497</xdr:colOff>
      <xdr:row>57</xdr:row>
      <xdr:rowOff>7554</xdr:rowOff>
    </xdr:to>
    <xdr:cxnSp macro="">
      <xdr:nvCxnSpPr>
        <xdr:cNvPr id="183" name="Straight Arrow Connector 182"/>
        <xdr:cNvCxnSpPr/>
      </xdr:nvCxnSpPr>
      <xdr:spPr>
        <a:xfrm>
          <a:off x="1652984" y="8578466"/>
          <a:ext cx="503308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17498</xdr:colOff>
      <xdr:row>57</xdr:row>
      <xdr:rowOff>13</xdr:rowOff>
    </xdr:from>
    <xdr:to>
      <xdr:col>36</xdr:col>
      <xdr:colOff>1804</xdr:colOff>
      <xdr:row>57</xdr:row>
      <xdr:rowOff>1601</xdr:rowOff>
    </xdr:to>
    <xdr:cxnSp macro="">
      <xdr:nvCxnSpPr>
        <xdr:cNvPr id="185" name="Straight Arrow Connector 184"/>
        <xdr:cNvCxnSpPr/>
      </xdr:nvCxnSpPr>
      <xdr:spPr>
        <a:xfrm rot="10800000">
          <a:off x="5533339" y="8572513"/>
          <a:ext cx="477874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160372</xdr:colOff>
      <xdr:row>57</xdr:row>
      <xdr:rowOff>13</xdr:rowOff>
    </xdr:from>
    <xdr:to>
      <xdr:col>42</xdr:col>
      <xdr:colOff>23450</xdr:colOff>
      <xdr:row>57</xdr:row>
      <xdr:rowOff>1601</xdr:rowOff>
    </xdr:to>
    <xdr:cxnSp macro="">
      <xdr:nvCxnSpPr>
        <xdr:cNvPr id="187" name="Straight Arrow Connector 186"/>
        <xdr:cNvCxnSpPr/>
      </xdr:nvCxnSpPr>
      <xdr:spPr>
        <a:xfrm>
          <a:off x="6498827" y="8572513"/>
          <a:ext cx="521168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8659</xdr:colOff>
      <xdr:row>74</xdr:row>
      <xdr:rowOff>103909</xdr:rowOff>
    </xdr:from>
    <xdr:to>
      <xdr:col>41</xdr:col>
      <xdr:colOff>155863</xdr:colOff>
      <xdr:row>74</xdr:row>
      <xdr:rowOff>105497</xdr:rowOff>
    </xdr:to>
    <xdr:cxnSp macro="">
      <xdr:nvCxnSpPr>
        <xdr:cNvPr id="190" name="Straight Connector 189"/>
        <xdr:cNvCxnSpPr/>
      </xdr:nvCxnSpPr>
      <xdr:spPr>
        <a:xfrm>
          <a:off x="666750" y="11326091"/>
          <a:ext cx="6321136" cy="1588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5196</xdr:colOff>
      <xdr:row>73</xdr:row>
      <xdr:rowOff>143741</xdr:rowOff>
    </xdr:from>
    <xdr:to>
      <xdr:col>41</xdr:col>
      <xdr:colOff>152400</xdr:colOff>
      <xdr:row>73</xdr:row>
      <xdr:rowOff>145329</xdr:rowOff>
    </xdr:to>
    <xdr:cxnSp macro="">
      <xdr:nvCxnSpPr>
        <xdr:cNvPr id="191" name="Straight Connector 190"/>
        <xdr:cNvCxnSpPr/>
      </xdr:nvCxnSpPr>
      <xdr:spPr>
        <a:xfrm>
          <a:off x="663287" y="11210059"/>
          <a:ext cx="6321136" cy="1588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27710</xdr:colOff>
      <xdr:row>72</xdr:row>
      <xdr:rowOff>148935</xdr:rowOff>
    </xdr:from>
    <xdr:to>
      <xdr:col>42</xdr:col>
      <xdr:colOff>10392</xdr:colOff>
      <xdr:row>72</xdr:row>
      <xdr:rowOff>150523</xdr:rowOff>
    </xdr:to>
    <xdr:cxnSp macro="">
      <xdr:nvCxnSpPr>
        <xdr:cNvPr id="192" name="Straight Connector 191"/>
        <xdr:cNvCxnSpPr/>
      </xdr:nvCxnSpPr>
      <xdr:spPr>
        <a:xfrm>
          <a:off x="685801" y="11059390"/>
          <a:ext cx="6321136" cy="1588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15587</xdr:colOff>
      <xdr:row>71</xdr:row>
      <xdr:rowOff>128153</xdr:rowOff>
    </xdr:from>
    <xdr:to>
      <xdr:col>41</xdr:col>
      <xdr:colOff>162791</xdr:colOff>
      <xdr:row>71</xdr:row>
      <xdr:rowOff>129741</xdr:rowOff>
    </xdr:to>
    <xdr:cxnSp macro="">
      <xdr:nvCxnSpPr>
        <xdr:cNvPr id="193" name="Straight Connector 192"/>
        <xdr:cNvCxnSpPr/>
      </xdr:nvCxnSpPr>
      <xdr:spPr>
        <a:xfrm>
          <a:off x="673678" y="10882744"/>
          <a:ext cx="6321136" cy="1588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29442</xdr:colOff>
      <xdr:row>70</xdr:row>
      <xdr:rowOff>107371</xdr:rowOff>
    </xdr:from>
    <xdr:to>
      <xdr:col>42</xdr:col>
      <xdr:colOff>12124</xdr:colOff>
      <xdr:row>70</xdr:row>
      <xdr:rowOff>108959</xdr:rowOff>
    </xdr:to>
    <xdr:cxnSp macro="">
      <xdr:nvCxnSpPr>
        <xdr:cNvPr id="194" name="Straight Connector 193"/>
        <xdr:cNvCxnSpPr/>
      </xdr:nvCxnSpPr>
      <xdr:spPr>
        <a:xfrm>
          <a:off x="687533" y="10706098"/>
          <a:ext cx="6321136" cy="1588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</xdr:colOff>
      <xdr:row>69</xdr:row>
      <xdr:rowOff>121225</xdr:rowOff>
    </xdr:from>
    <xdr:to>
      <xdr:col>41</xdr:col>
      <xdr:colOff>147205</xdr:colOff>
      <xdr:row>69</xdr:row>
      <xdr:rowOff>122813</xdr:rowOff>
    </xdr:to>
    <xdr:cxnSp macro="">
      <xdr:nvCxnSpPr>
        <xdr:cNvPr id="195" name="Straight Connector 194"/>
        <xdr:cNvCxnSpPr/>
      </xdr:nvCxnSpPr>
      <xdr:spPr>
        <a:xfrm>
          <a:off x="658092" y="10564089"/>
          <a:ext cx="6321136" cy="1588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13856</xdr:colOff>
      <xdr:row>68</xdr:row>
      <xdr:rowOff>117762</xdr:rowOff>
    </xdr:from>
    <xdr:to>
      <xdr:col>41</xdr:col>
      <xdr:colOff>161060</xdr:colOff>
      <xdr:row>68</xdr:row>
      <xdr:rowOff>119350</xdr:rowOff>
    </xdr:to>
    <xdr:cxnSp macro="">
      <xdr:nvCxnSpPr>
        <xdr:cNvPr id="196" name="Straight Connector 195"/>
        <xdr:cNvCxnSpPr/>
      </xdr:nvCxnSpPr>
      <xdr:spPr>
        <a:xfrm>
          <a:off x="671947" y="10404762"/>
          <a:ext cx="6321136" cy="1588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10393</xdr:colOff>
      <xdr:row>67</xdr:row>
      <xdr:rowOff>148935</xdr:rowOff>
    </xdr:from>
    <xdr:to>
      <xdr:col>41</xdr:col>
      <xdr:colOff>157597</xdr:colOff>
      <xdr:row>67</xdr:row>
      <xdr:rowOff>150523</xdr:rowOff>
    </xdr:to>
    <xdr:cxnSp macro="">
      <xdr:nvCxnSpPr>
        <xdr:cNvPr id="197" name="Straight Connector 196"/>
        <xdr:cNvCxnSpPr/>
      </xdr:nvCxnSpPr>
      <xdr:spPr>
        <a:xfrm>
          <a:off x="668484" y="10280071"/>
          <a:ext cx="6321136" cy="1588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162793</xdr:colOff>
      <xdr:row>67</xdr:row>
      <xdr:rowOff>6927</xdr:rowOff>
    </xdr:from>
    <xdr:to>
      <xdr:col>41</xdr:col>
      <xdr:colOff>145474</xdr:colOff>
      <xdr:row>67</xdr:row>
      <xdr:rowOff>8515</xdr:rowOff>
    </xdr:to>
    <xdr:cxnSp macro="">
      <xdr:nvCxnSpPr>
        <xdr:cNvPr id="198" name="Straight Connector 197"/>
        <xdr:cNvCxnSpPr/>
      </xdr:nvCxnSpPr>
      <xdr:spPr>
        <a:xfrm>
          <a:off x="656361" y="10138063"/>
          <a:ext cx="6321136" cy="1588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68480</xdr:colOff>
      <xdr:row>58</xdr:row>
      <xdr:rowOff>793</xdr:rowOff>
    </xdr:from>
    <xdr:to>
      <xdr:col>4</xdr:col>
      <xdr:colOff>70068</xdr:colOff>
      <xdr:row>75</xdr:row>
      <xdr:rowOff>9453</xdr:rowOff>
    </xdr:to>
    <xdr:cxnSp macro="">
      <xdr:nvCxnSpPr>
        <xdr:cNvPr id="201" name="Straight Connector 200"/>
        <xdr:cNvCxnSpPr/>
      </xdr:nvCxnSpPr>
      <xdr:spPr>
        <a:xfrm rot="5400000">
          <a:off x="-601806" y="10057534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13061</xdr:colOff>
      <xdr:row>58</xdr:row>
      <xdr:rowOff>5989</xdr:rowOff>
    </xdr:from>
    <xdr:to>
      <xdr:col>5</xdr:col>
      <xdr:colOff>14649</xdr:colOff>
      <xdr:row>75</xdr:row>
      <xdr:rowOff>14649</xdr:rowOff>
    </xdr:to>
    <xdr:cxnSp macro="">
      <xdr:nvCxnSpPr>
        <xdr:cNvPr id="202" name="Straight Connector 201"/>
        <xdr:cNvCxnSpPr/>
      </xdr:nvCxnSpPr>
      <xdr:spPr>
        <a:xfrm rot="5400000">
          <a:off x="-492702" y="10062730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139482</xdr:colOff>
      <xdr:row>58</xdr:row>
      <xdr:rowOff>2526</xdr:rowOff>
    </xdr:from>
    <xdr:to>
      <xdr:col>5</xdr:col>
      <xdr:colOff>141070</xdr:colOff>
      <xdr:row>75</xdr:row>
      <xdr:rowOff>11186</xdr:rowOff>
    </xdr:to>
    <xdr:cxnSp macro="">
      <xdr:nvCxnSpPr>
        <xdr:cNvPr id="203" name="Straight Connector 202"/>
        <xdr:cNvCxnSpPr/>
      </xdr:nvCxnSpPr>
      <xdr:spPr>
        <a:xfrm rot="5400000">
          <a:off x="-366281" y="10059267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92724</xdr:colOff>
      <xdr:row>57</xdr:row>
      <xdr:rowOff>154927</xdr:rowOff>
    </xdr:from>
    <xdr:to>
      <xdr:col>6</xdr:col>
      <xdr:colOff>94312</xdr:colOff>
      <xdr:row>75</xdr:row>
      <xdr:rowOff>7723</xdr:rowOff>
    </xdr:to>
    <xdr:cxnSp macro="">
      <xdr:nvCxnSpPr>
        <xdr:cNvPr id="204" name="Straight Connector 203"/>
        <xdr:cNvCxnSpPr/>
      </xdr:nvCxnSpPr>
      <xdr:spPr>
        <a:xfrm rot="5400000">
          <a:off x="-248517" y="10055804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54624</xdr:colOff>
      <xdr:row>58</xdr:row>
      <xdr:rowOff>4259</xdr:rowOff>
    </xdr:from>
    <xdr:to>
      <xdr:col>7</xdr:col>
      <xdr:colOff>56212</xdr:colOff>
      <xdr:row>75</xdr:row>
      <xdr:rowOff>12919</xdr:rowOff>
    </xdr:to>
    <xdr:cxnSp macro="">
      <xdr:nvCxnSpPr>
        <xdr:cNvPr id="205" name="Straight Connector 204"/>
        <xdr:cNvCxnSpPr/>
      </xdr:nvCxnSpPr>
      <xdr:spPr>
        <a:xfrm rot="5400000">
          <a:off x="-122094" y="10061000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163728</xdr:colOff>
      <xdr:row>58</xdr:row>
      <xdr:rowOff>797</xdr:rowOff>
    </xdr:from>
    <xdr:to>
      <xdr:col>8</xdr:col>
      <xdr:colOff>793</xdr:colOff>
      <xdr:row>75</xdr:row>
      <xdr:rowOff>9457</xdr:rowOff>
    </xdr:to>
    <xdr:cxnSp macro="">
      <xdr:nvCxnSpPr>
        <xdr:cNvPr id="206" name="Straight Connector 205"/>
        <xdr:cNvCxnSpPr/>
      </xdr:nvCxnSpPr>
      <xdr:spPr>
        <a:xfrm rot="5400000">
          <a:off x="-12990" y="10057538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99650</xdr:colOff>
      <xdr:row>57</xdr:row>
      <xdr:rowOff>144539</xdr:rowOff>
    </xdr:from>
    <xdr:to>
      <xdr:col>8</xdr:col>
      <xdr:colOff>101238</xdr:colOff>
      <xdr:row>74</xdr:row>
      <xdr:rowOff>153198</xdr:rowOff>
    </xdr:to>
    <xdr:cxnSp macro="">
      <xdr:nvCxnSpPr>
        <xdr:cNvPr id="207" name="Straight Connector 206"/>
        <xdr:cNvCxnSpPr/>
      </xdr:nvCxnSpPr>
      <xdr:spPr>
        <a:xfrm rot="5400000">
          <a:off x="87455" y="10045416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70209</xdr:colOff>
      <xdr:row>58</xdr:row>
      <xdr:rowOff>2531</xdr:rowOff>
    </xdr:from>
    <xdr:to>
      <xdr:col>9</xdr:col>
      <xdr:colOff>71797</xdr:colOff>
      <xdr:row>75</xdr:row>
      <xdr:rowOff>11191</xdr:rowOff>
    </xdr:to>
    <xdr:cxnSp macro="">
      <xdr:nvCxnSpPr>
        <xdr:cNvPr id="208" name="Straight Connector 207"/>
        <xdr:cNvCxnSpPr/>
      </xdr:nvCxnSpPr>
      <xdr:spPr>
        <a:xfrm rot="5400000">
          <a:off x="222537" y="10059272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14791</xdr:colOff>
      <xdr:row>58</xdr:row>
      <xdr:rowOff>7728</xdr:rowOff>
    </xdr:from>
    <xdr:to>
      <xdr:col>10</xdr:col>
      <xdr:colOff>16379</xdr:colOff>
      <xdr:row>75</xdr:row>
      <xdr:rowOff>16388</xdr:rowOff>
    </xdr:to>
    <xdr:cxnSp macro="">
      <xdr:nvCxnSpPr>
        <xdr:cNvPr id="209" name="Straight Connector 208"/>
        <xdr:cNvCxnSpPr/>
      </xdr:nvCxnSpPr>
      <xdr:spPr>
        <a:xfrm rot="5400000">
          <a:off x="331641" y="10064469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141214</xdr:colOff>
      <xdr:row>57</xdr:row>
      <xdr:rowOff>151470</xdr:rowOff>
    </xdr:from>
    <xdr:to>
      <xdr:col>10</xdr:col>
      <xdr:colOff>142802</xdr:colOff>
      <xdr:row>75</xdr:row>
      <xdr:rowOff>4266</xdr:rowOff>
    </xdr:to>
    <xdr:cxnSp macro="">
      <xdr:nvCxnSpPr>
        <xdr:cNvPr id="210" name="Straight Connector 209"/>
        <xdr:cNvCxnSpPr/>
      </xdr:nvCxnSpPr>
      <xdr:spPr>
        <a:xfrm rot="5400000">
          <a:off x="458064" y="10052347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103114</xdr:colOff>
      <xdr:row>58</xdr:row>
      <xdr:rowOff>802</xdr:rowOff>
    </xdr:from>
    <xdr:to>
      <xdr:col>11</xdr:col>
      <xdr:colOff>104702</xdr:colOff>
      <xdr:row>75</xdr:row>
      <xdr:rowOff>9462</xdr:rowOff>
    </xdr:to>
    <xdr:cxnSp macro="">
      <xdr:nvCxnSpPr>
        <xdr:cNvPr id="211" name="Straight Connector 210"/>
        <xdr:cNvCxnSpPr/>
      </xdr:nvCxnSpPr>
      <xdr:spPr>
        <a:xfrm rot="5400000">
          <a:off x="584487" y="10057543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47696</xdr:colOff>
      <xdr:row>57</xdr:row>
      <xdr:rowOff>153204</xdr:rowOff>
    </xdr:from>
    <xdr:to>
      <xdr:col>12</xdr:col>
      <xdr:colOff>49284</xdr:colOff>
      <xdr:row>75</xdr:row>
      <xdr:rowOff>6000</xdr:rowOff>
    </xdr:to>
    <xdr:cxnSp macro="">
      <xdr:nvCxnSpPr>
        <xdr:cNvPr id="212" name="Straight Connector 211"/>
        <xdr:cNvCxnSpPr/>
      </xdr:nvCxnSpPr>
      <xdr:spPr>
        <a:xfrm rot="5400000">
          <a:off x="693592" y="10054081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94457</xdr:colOff>
      <xdr:row>57</xdr:row>
      <xdr:rowOff>147999</xdr:rowOff>
    </xdr:from>
    <xdr:to>
      <xdr:col>33</xdr:col>
      <xdr:colOff>96045</xdr:colOff>
      <xdr:row>75</xdr:row>
      <xdr:rowOff>795</xdr:rowOff>
    </xdr:to>
    <xdr:cxnSp macro="">
      <xdr:nvCxnSpPr>
        <xdr:cNvPr id="213" name="Straight Connector 212"/>
        <xdr:cNvCxnSpPr/>
      </xdr:nvCxnSpPr>
      <xdr:spPr>
        <a:xfrm rot="5400000">
          <a:off x="4281921" y="10048876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39038</xdr:colOff>
      <xdr:row>57</xdr:row>
      <xdr:rowOff>153195</xdr:rowOff>
    </xdr:from>
    <xdr:to>
      <xdr:col>34</xdr:col>
      <xdr:colOff>40626</xdr:colOff>
      <xdr:row>75</xdr:row>
      <xdr:rowOff>5991</xdr:rowOff>
    </xdr:to>
    <xdr:cxnSp macro="">
      <xdr:nvCxnSpPr>
        <xdr:cNvPr id="214" name="Straight Connector 213"/>
        <xdr:cNvCxnSpPr/>
      </xdr:nvCxnSpPr>
      <xdr:spPr>
        <a:xfrm rot="5400000">
          <a:off x="4391025" y="10054072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937</xdr:colOff>
      <xdr:row>57</xdr:row>
      <xdr:rowOff>149732</xdr:rowOff>
    </xdr:from>
    <xdr:to>
      <xdr:col>35</xdr:col>
      <xdr:colOff>2525</xdr:colOff>
      <xdr:row>75</xdr:row>
      <xdr:rowOff>2528</xdr:rowOff>
    </xdr:to>
    <xdr:cxnSp macro="">
      <xdr:nvCxnSpPr>
        <xdr:cNvPr id="215" name="Straight Connector 214"/>
        <xdr:cNvCxnSpPr/>
      </xdr:nvCxnSpPr>
      <xdr:spPr>
        <a:xfrm rot="5400000">
          <a:off x="4517446" y="10050609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118701</xdr:colOff>
      <xdr:row>57</xdr:row>
      <xdr:rowOff>146269</xdr:rowOff>
    </xdr:from>
    <xdr:to>
      <xdr:col>35</xdr:col>
      <xdr:colOff>120289</xdr:colOff>
      <xdr:row>74</xdr:row>
      <xdr:rowOff>154928</xdr:rowOff>
    </xdr:to>
    <xdr:cxnSp macro="">
      <xdr:nvCxnSpPr>
        <xdr:cNvPr id="216" name="Straight Connector 215"/>
        <xdr:cNvCxnSpPr/>
      </xdr:nvCxnSpPr>
      <xdr:spPr>
        <a:xfrm rot="5400000">
          <a:off x="4635210" y="10047146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80601</xdr:colOff>
      <xdr:row>57</xdr:row>
      <xdr:rowOff>151465</xdr:rowOff>
    </xdr:from>
    <xdr:to>
      <xdr:col>36</xdr:col>
      <xdr:colOff>82189</xdr:colOff>
      <xdr:row>75</xdr:row>
      <xdr:rowOff>4261</xdr:rowOff>
    </xdr:to>
    <xdr:cxnSp macro="">
      <xdr:nvCxnSpPr>
        <xdr:cNvPr id="217" name="Straight Connector 216"/>
        <xdr:cNvCxnSpPr/>
      </xdr:nvCxnSpPr>
      <xdr:spPr>
        <a:xfrm rot="5400000">
          <a:off x="4761633" y="10052342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25182</xdr:colOff>
      <xdr:row>57</xdr:row>
      <xdr:rowOff>148003</xdr:rowOff>
    </xdr:from>
    <xdr:to>
      <xdr:col>37</xdr:col>
      <xdr:colOff>26770</xdr:colOff>
      <xdr:row>75</xdr:row>
      <xdr:rowOff>799</xdr:rowOff>
    </xdr:to>
    <xdr:cxnSp macro="">
      <xdr:nvCxnSpPr>
        <xdr:cNvPr id="218" name="Straight Connector 217"/>
        <xdr:cNvCxnSpPr/>
      </xdr:nvCxnSpPr>
      <xdr:spPr>
        <a:xfrm rot="5400000">
          <a:off x="4870737" y="10048880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125627</xdr:colOff>
      <xdr:row>57</xdr:row>
      <xdr:rowOff>135881</xdr:rowOff>
    </xdr:from>
    <xdr:to>
      <xdr:col>37</xdr:col>
      <xdr:colOff>127215</xdr:colOff>
      <xdr:row>74</xdr:row>
      <xdr:rowOff>144540</xdr:rowOff>
    </xdr:to>
    <xdr:cxnSp macro="">
      <xdr:nvCxnSpPr>
        <xdr:cNvPr id="219" name="Straight Connector 218"/>
        <xdr:cNvCxnSpPr/>
      </xdr:nvCxnSpPr>
      <xdr:spPr>
        <a:xfrm rot="5400000">
          <a:off x="4971182" y="10036758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96186</xdr:colOff>
      <xdr:row>57</xdr:row>
      <xdr:rowOff>149737</xdr:rowOff>
    </xdr:from>
    <xdr:to>
      <xdr:col>38</xdr:col>
      <xdr:colOff>97774</xdr:colOff>
      <xdr:row>75</xdr:row>
      <xdr:rowOff>2533</xdr:rowOff>
    </xdr:to>
    <xdr:cxnSp macro="">
      <xdr:nvCxnSpPr>
        <xdr:cNvPr id="220" name="Straight Connector 219"/>
        <xdr:cNvCxnSpPr/>
      </xdr:nvCxnSpPr>
      <xdr:spPr>
        <a:xfrm rot="5400000">
          <a:off x="5106264" y="10050614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40768</xdr:colOff>
      <xdr:row>57</xdr:row>
      <xdr:rowOff>154934</xdr:rowOff>
    </xdr:from>
    <xdr:to>
      <xdr:col>39</xdr:col>
      <xdr:colOff>42356</xdr:colOff>
      <xdr:row>75</xdr:row>
      <xdr:rowOff>7730</xdr:rowOff>
    </xdr:to>
    <xdr:cxnSp macro="">
      <xdr:nvCxnSpPr>
        <xdr:cNvPr id="221" name="Straight Connector 220"/>
        <xdr:cNvCxnSpPr/>
      </xdr:nvCxnSpPr>
      <xdr:spPr>
        <a:xfrm rot="5400000">
          <a:off x="5215368" y="10055811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2668</xdr:colOff>
      <xdr:row>57</xdr:row>
      <xdr:rowOff>142812</xdr:rowOff>
    </xdr:from>
    <xdr:to>
      <xdr:col>40</xdr:col>
      <xdr:colOff>4256</xdr:colOff>
      <xdr:row>74</xdr:row>
      <xdr:rowOff>151471</xdr:rowOff>
    </xdr:to>
    <xdr:cxnSp macro="">
      <xdr:nvCxnSpPr>
        <xdr:cNvPr id="222" name="Straight Connector 221"/>
        <xdr:cNvCxnSpPr/>
      </xdr:nvCxnSpPr>
      <xdr:spPr>
        <a:xfrm rot="5400000">
          <a:off x="5341791" y="10043689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129091</xdr:colOff>
      <xdr:row>57</xdr:row>
      <xdr:rowOff>148008</xdr:rowOff>
    </xdr:from>
    <xdr:to>
      <xdr:col>40</xdr:col>
      <xdr:colOff>130679</xdr:colOff>
      <xdr:row>75</xdr:row>
      <xdr:rowOff>804</xdr:rowOff>
    </xdr:to>
    <xdr:cxnSp macro="">
      <xdr:nvCxnSpPr>
        <xdr:cNvPr id="223" name="Straight Connector 222"/>
        <xdr:cNvCxnSpPr/>
      </xdr:nvCxnSpPr>
      <xdr:spPr>
        <a:xfrm rot="5400000">
          <a:off x="5468214" y="10048885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73673</xdr:colOff>
      <xdr:row>57</xdr:row>
      <xdr:rowOff>144546</xdr:rowOff>
    </xdr:from>
    <xdr:to>
      <xdr:col>41</xdr:col>
      <xdr:colOff>75261</xdr:colOff>
      <xdr:row>74</xdr:row>
      <xdr:rowOff>153205</xdr:rowOff>
    </xdr:to>
    <xdr:cxnSp macro="">
      <xdr:nvCxnSpPr>
        <xdr:cNvPr id="224" name="Straight Connector 223"/>
        <xdr:cNvCxnSpPr/>
      </xdr:nvCxnSpPr>
      <xdr:spPr>
        <a:xfrm rot="5400000">
          <a:off x="5577319" y="10045423"/>
          <a:ext cx="2658341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163730</xdr:colOff>
      <xdr:row>67</xdr:row>
      <xdr:rowOff>17318</xdr:rowOff>
    </xdr:from>
    <xdr:to>
      <xdr:col>13</xdr:col>
      <xdr:colOff>594</xdr:colOff>
      <xdr:row>75</xdr:row>
      <xdr:rowOff>9454</xdr:rowOff>
    </xdr:to>
    <xdr:cxnSp macro="">
      <xdr:nvCxnSpPr>
        <xdr:cNvPr id="226" name="Straight Connector 225"/>
        <xdr:cNvCxnSpPr/>
      </xdr:nvCxnSpPr>
      <xdr:spPr>
        <a:xfrm rot="5400000" flipH="1" flipV="1">
          <a:off x="1519173" y="11079012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125637</xdr:colOff>
      <xdr:row>13</xdr:row>
      <xdr:rowOff>144281</xdr:rowOff>
    </xdr:from>
    <xdr:ext cx="1043340" cy="281039"/>
    <xdr:sp macro="" textlink="">
      <xdr:nvSpPr>
        <xdr:cNvPr id="252" name="Rectangle 251"/>
        <xdr:cNvSpPr/>
      </xdr:nvSpPr>
      <xdr:spPr>
        <a:xfrm>
          <a:off x="3433410" y="2170508"/>
          <a:ext cx="1043340" cy="28103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" b="0" cap="none" spc="0">
              <a:ln w="12700">
                <a:solidFill>
                  <a:sysClr val="windowText" lastClr="000000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Century Gothic" pitchFamily="34" charset="0"/>
            </a:rPr>
            <a:t>Waist Slab</a:t>
          </a:r>
        </a:p>
      </xdr:txBody>
    </xdr:sp>
    <xdr:clientData/>
  </xdr:oneCellAnchor>
  <xdr:oneCellAnchor>
    <xdr:from>
      <xdr:col>47</xdr:col>
      <xdr:colOff>26923</xdr:colOff>
      <xdr:row>0</xdr:row>
      <xdr:rowOff>132158</xdr:rowOff>
    </xdr:from>
    <xdr:ext cx="2839235" cy="469744"/>
    <xdr:sp macro="" textlink="">
      <xdr:nvSpPr>
        <xdr:cNvPr id="253" name="Rectangle 252"/>
        <xdr:cNvSpPr/>
      </xdr:nvSpPr>
      <xdr:spPr>
        <a:xfrm>
          <a:off x="7846082" y="132158"/>
          <a:ext cx="2839235" cy="46974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" b="0" cap="none" spc="0">
              <a:ln w="12700">
                <a:solidFill>
                  <a:sysClr val="windowText" lastClr="000000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Century Gothic" pitchFamily="34" charset="0"/>
            </a:rPr>
            <a:t>Lectured</a:t>
          </a:r>
          <a:r>
            <a:rPr lang="en-US" sz="1200" b="0" cap="none" spc="0" baseline="0">
              <a:ln w="12700">
                <a:solidFill>
                  <a:sysClr val="windowText" lastClr="000000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Century Gothic" pitchFamily="34" charset="0"/>
            </a:rPr>
            <a:t> By: </a:t>
          </a:r>
          <a:r>
            <a:rPr lang="en-US" sz="1200" b="0" cap="none" spc="0" baseline="0">
              <a:ln w="12700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Century Gothic" pitchFamily="34" charset="0"/>
            </a:rPr>
            <a:t>Engr WASEEM RAJA</a:t>
          </a:r>
        </a:p>
        <a:p>
          <a:pPr algn="ctr"/>
          <a:r>
            <a:rPr lang="en-US" sz="1200" b="0" cap="none" spc="0" baseline="0">
              <a:ln w="12700">
                <a:solidFill>
                  <a:srgbClr val="0070C0"/>
                </a:solidFill>
                <a:prstDash val="solid"/>
              </a:ln>
              <a:solidFill>
                <a:srgbClr val="0070C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Century Gothic" pitchFamily="34" charset="0"/>
            </a:rPr>
            <a:t>Join @ fb.com/EngrWaseemRaja</a:t>
          </a:r>
          <a:endParaRPr lang="en-US" sz="1200" b="0" cap="none" spc="0">
            <a:ln w="12700">
              <a:solidFill>
                <a:srgbClr val="0070C0"/>
              </a:solidFill>
              <a:prstDash val="solid"/>
            </a:ln>
            <a:solidFill>
              <a:srgbClr val="0070C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Century Gothic" pitchFamily="34" charset="0"/>
          </a:endParaRPr>
        </a:p>
      </xdr:txBody>
    </xdr:sp>
    <xdr:clientData/>
  </xdr:oneCellAnchor>
  <xdr:twoCellAnchor>
    <xdr:from>
      <xdr:col>11</xdr:col>
      <xdr:colOff>71442</xdr:colOff>
      <xdr:row>15</xdr:row>
      <xdr:rowOff>79377</xdr:rowOff>
    </xdr:from>
    <xdr:to>
      <xdr:col>17</xdr:col>
      <xdr:colOff>95255</xdr:colOff>
      <xdr:row>15</xdr:row>
      <xdr:rowOff>80965</xdr:rowOff>
    </xdr:to>
    <xdr:cxnSp macro="">
      <xdr:nvCxnSpPr>
        <xdr:cNvPr id="255" name="Straight Arrow Connector 254"/>
        <xdr:cNvCxnSpPr/>
      </xdr:nvCxnSpPr>
      <xdr:spPr>
        <a:xfrm>
          <a:off x="1817692" y="2341565"/>
          <a:ext cx="1008063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116975</xdr:colOff>
      <xdr:row>66</xdr:row>
      <xdr:rowOff>143745</xdr:rowOff>
    </xdr:from>
    <xdr:to>
      <xdr:col>13</xdr:col>
      <xdr:colOff>118361</xdr:colOff>
      <xdr:row>74</xdr:row>
      <xdr:rowOff>135881</xdr:rowOff>
    </xdr:to>
    <xdr:cxnSp macro="">
      <xdr:nvCxnSpPr>
        <xdr:cNvPr id="280" name="Straight Connector 279"/>
        <xdr:cNvCxnSpPr/>
      </xdr:nvCxnSpPr>
      <xdr:spPr>
        <a:xfrm rot="5400000" flipH="1" flipV="1">
          <a:off x="1636940" y="11049575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104853</xdr:colOff>
      <xdr:row>66</xdr:row>
      <xdr:rowOff>140282</xdr:rowOff>
    </xdr:from>
    <xdr:to>
      <xdr:col>14</xdr:col>
      <xdr:colOff>106239</xdr:colOff>
      <xdr:row>74</xdr:row>
      <xdr:rowOff>132418</xdr:rowOff>
    </xdr:to>
    <xdr:cxnSp macro="">
      <xdr:nvCxnSpPr>
        <xdr:cNvPr id="281" name="Straight Connector 280"/>
        <xdr:cNvCxnSpPr/>
      </xdr:nvCxnSpPr>
      <xdr:spPr>
        <a:xfrm rot="5400000" flipH="1" flipV="1">
          <a:off x="1789341" y="11046112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87536</xdr:colOff>
      <xdr:row>67</xdr:row>
      <xdr:rowOff>19055</xdr:rowOff>
    </xdr:from>
    <xdr:to>
      <xdr:col>15</xdr:col>
      <xdr:colOff>88922</xdr:colOff>
      <xdr:row>75</xdr:row>
      <xdr:rowOff>11191</xdr:rowOff>
    </xdr:to>
    <xdr:cxnSp macro="">
      <xdr:nvCxnSpPr>
        <xdr:cNvPr id="283" name="Straight Connector 282"/>
        <xdr:cNvCxnSpPr/>
      </xdr:nvCxnSpPr>
      <xdr:spPr>
        <a:xfrm rot="5400000" flipH="1" flipV="1">
          <a:off x="1936547" y="11080749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40777</xdr:colOff>
      <xdr:row>66</xdr:row>
      <xdr:rowOff>154137</xdr:rowOff>
    </xdr:from>
    <xdr:to>
      <xdr:col>16</xdr:col>
      <xdr:colOff>42163</xdr:colOff>
      <xdr:row>74</xdr:row>
      <xdr:rowOff>146273</xdr:rowOff>
    </xdr:to>
    <xdr:cxnSp macro="">
      <xdr:nvCxnSpPr>
        <xdr:cNvPr id="284" name="Straight Connector 283"/>
        <xdr:cNvCxnSpPr/>
      </xdr:nvCxnSpPr>
      <xdr:spPr>
        <a:xfrm rot="5400000" flipH="1" flipV="1">
          <a:off x="2062970" y="11059967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19996</xdr:colOff>
      <xdr:row>67</xdr:row>
      <xdr:rowOff>20787</xdr:rowOff>
    </xdr:from>
    <xdr:to>
      <xdr:col>17</xdr:col>
      <xdr:colOff>21382</xdr:colOff>
      <xdr:row>75</xdr:row>
      <xdr:rowOff>12923</xdr:rowOff>
    </xdr:to>
    <xdr:cxnSp macro="">
      <xdr:nvCxnSpPr>
        <xdr:cNvPr id="285" name="Straight Connector 284"/>
        <xdr:cNvCxnSpPr/>
      </xdr:nvCxnSpPr>
      <xdr:spPr>
        <a:xfrm rot="5400000" flipH="1" flipV="1">
          <a:off x="2215371" y="11082481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7875</xdr:colOff>
      <xdr:row>67</xdr:row>
      <xdr:rowOff>5</xdr:rowOff>
    </xdr:from>
    <xdr:to>
      <xdr:col>18</xdr:col>
      <xdr:colOff>9261</xdr:colOff>
      <xdr:row>74</xdr:row>
      <xdr:rowOff>148005</xdr:rowOff>
    </xdr:to>
    <xdr:cxnSp macro="">
      <xdr:nvCxnSpPr>
        <xdr:cNvPr id="286" name="Straight Connector 285"/>
        <xdr:cNvCxnSpPr/>
      </xdr:nvCxnSpPr>
      <xdr:spPr>
        <a:xfrm rot="5400000" flipH="1" flipV="1">
          <a:off x="2367772" y="11061699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134299</xdr:colOff>
      <xdr:row>66</xdr:row>
      <xdr:rowOff>143747</xdr:rowOff>
    </xdr:from>
    <xdr:to>
      <xdr:col>18</xdr:col>
      <xdr:colOff>135685</xdr:colOff>
      <xdr:row>74</xdr:row>
      <xdr:rowOff>135883</xdr:rowOff>
    </xdr:to>
    <xdr:cxnSp macro="">
      <xdr:nvCxnSpPr>
        <xdr:cNvPr id="287" name="Straight Connector 286"/>
        <xdr:cNvCxnSpPr/>
      </xdr:nvCxnSpPr>
      <xdr:spPr>
        <a:xfrm rot="5400000" flipH="1" flipV="1">
          <a:off x="2494196" y="11049577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96199</xdr:colOff>
      <xdr:row>67</xdr:row>
      <xdr:rowOff>1737</xdr:rowOff>
    </xdr:from>
    <xdr:to>
      <xdr:col>19</xdr:col>
      <xdr:colOff>97585</xdr:colOff>
      <xdr:row>74</xdr:row>
      <xdr:rowOff>149737</xdr:rowOff>
    </xdr:to>
    <xdr:cxnSp macro="">
      <xdr:nvCxnSpPr>
        <xdr:cNvPr id="288" name="Straight Connector 287"/>
        <xdr:cNvCxnSpPr/>
      </xdr:nvCxnSpPr>
      <xdr:spPr>
        <a:xfrm rot="5400000" flipH="1" flipV="1">
          <a:off x="2620619" y="11063431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66759</xdr:colOff>
      <xdr:row>66</xdr:row>
      <xdr:rowOff>145478</xdr:rowOff>
    </xdr:from>
    <xdr:to>
      <xdr:col>20</xdr:col>
      <xdr:colOff>68145</xdr:colOff>
      <xdr:row>74</xdr:row>
      <xdr:rowOff>137614</xdr:rowOff>
    </xdr:to>
    <xdr:cxnSp macro="">
      <xdr:nvCxnSpPr>
        <xdr:cNvPr id="289" name="Straight Connector 288"/>
        <xdr:cNvCxnSpPr/>
      </xdr:nvCxnSpPr>
      <xdr:spPr>
        <a:xfrm rot="5400000" flipH="1" flipV="1">
          <a:off x="2755702" y="11051308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54638</xdr:colOff>
      <xdr:row>66</xdr:row>
      <xdr:rowOff>150673</xdr:rowOff>
    </xdr:from>
    <xdr:to>
      <xdr:col>21</xdr:col>
      <xdr:colOff>56024</xdr:colOff>
      <xdr:row>74</xdr:row>
      <xdr:rowOff>142809</xdr:rowOff>
    </xdr:to>
    <xdr:cxnSp macro="">
      <xdr:nvCxnSpPr>
        <xdr:cNvPr id="290" name="Straight Connector 289"/>
        <xdr:cNvCxnSpPr/>
      </xdr:nvCxnSpPr>
      <xdr:spPr>
        <a:xfrm rot="5400000" flipH="1" flipV="1">
          <a:off x="2908103" y="11056503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181061</xdr:colOff>
      <xdr:row>66</xdr:row>
      <xdr:rowOff>147209</xdr:rowOff>
    </xdr:from>
    <xdr:to>
      <xdr:col>21</xdr:col>
      <xdr:colOff>182447</xdr:colOff>
      <xdr:row>74</xdr:row>
      <xdr:rowOff>139345</xdr:rowOff>
    </xdr:to>
    <xdr:cxnSp macro="">
      <xdr:nvCxnSpPr>
        <xdr:cNvPr id="291" name="Straight Connector 290"/>
        <xdr:cNvCxnSpPr/>
      </xdr:nvCxnSpPr>
      <xdr:spPr>
        <a:xfrm rot="5400000" flipH="1" flipV="1">
          <a:off x="3034526" y="11053039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134302</xdr:colOff>
      <xdr:row>67</xdr:row>
      <xdr:rowOff>31177</xdr:rowOff>
    </xdr:from>
    <xdr:to>
      <xdr:col>22</xdr:col>
      <xdr:colOff>135688</xdr:colOff>
      <xdr:row>75</xdr:row>
      <xdr:rowOff>23313</xdr:rowOff>
    </xdr:to>
    <xdr:cxnSp macro="">
      <xdr:nvCxnSpPr>
        <xdr:cNvPr id="292" name="Straight Connector 291"/>
        <xdr:cNvCxnSpPr/>
      </xdr:nvCxnSpPr>
      <xdr:spPr>
        <a:xfrm rot="5400000" flipH="1" flipV="1">
          <a:off x="3186927" y="11092871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104863</xdr:colOff>
      <xdr:row>67</xdr:row>
      <xdr:rowOff>27714</xdr:rowOff>
    </xdr:from>
    <xdr:to>
      <xdr:col>23</xdr:col>
      <xdr:colOff>106249</xdr:colOff>
      <xdr:row>75</xdr:row>
      <xdr:rowOff>19850</xdr:rowOff>
    </xdr:to>
    <xdr:cxnSp macro="">
      <xdr:nvCxnSpPr>
        <xdr:cNvPr id="293" name="Straight Connector 292"/>
        <xdr:cNvCxnSpPr/>
      </xdr:nvCxnSpPr>
      <xdr:spPr>
        <a:xfrm rot="5400000" flipH="1" flipV="1">
          <a:off x="3322010" y="11089408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66764</xdr:colOff>
      <xdr:row>67</xdr:row>
      <xdr:rowOff>6933</xdr:rowOff>
    </xdr:from>
    <xdr:to>
      <xdr:col>24</xdr:col>
      <xdr:colOff>68150</xdr:colOff>
      <xdr:row>74</xdr:row>
      <xdr:rowOff>154933</xdr:rowOff>
    </xdr:to>
    <xdr:cxnSp macro="">
      <xdr:nvCxnSpPr>
        <xdr:cNvPr id="294" name="Straight Connector 293"/>
        <xdr:cNvCxnSpPr/>
      </xdr:nvCxnSpPr>
      <xdr:spPr>
        <a:xfrm rot="5400000" flipH="1" flipV="1">
          <a:off x="3483070" y="11068627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54642</xdr:colOff>
      <xdr:row>67</xdr:row>
      <xdr:rowOff>3470</xdr:rowOff>
    </xdr:from>
    <xdr:to>
      <xdr:col>25</xdr:col>
      <xdr:colOff>56028</xdr:colOff>
      <xdr:row>74</xdr:row>
      <xdr:rowOff>151470</xdr:rowOff>
    </xdr:to>
    <xdr:cxnSp macro="">
      <xdr:nvCxnSpPr>
        <xdr:cNvPr id="295" name="Straight Connector 294"/>
        <xdr:cNvCxnSpPr/>
      </xdr:nvCxnSpPr>
      <xdr:spPr>
        <a:xfrm rot="5400000" flipH="1" flipV="1">
          <a:off x="3635471" y="11065164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33861</xdr:colOff>
      <xdr:row>67</xdr:row>
      <xdr:rowOff>7</xdr:rowOff>
    </xdr:from>
    <xdr:to>
      <xdr:col>26</xdr:col>
      <xdr:colOff>35247</xdr:colOff>
      <xdr:row>74</xdr:row>
      <xdr:rowOff>148007</xdr:rowOff>
    </xdr:to>
    <xdr:cxnSp macro="">
      <xdr:nvCxnSpPr>
        <xdr:cNvPr id="296" name="Straight Connector 295"/>
        <xdr:cNvCxnSpPr/>
      </xdr:nvCxnSpPr>
      <xdr:spPr>
        <a:xfrm rot="5400000" flipH="1" flipV="1">
          <a:off x="3779213" y="11061701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4421</xdr:colOff>
      <xdr:row>66</xdr:row>
      <xdr:rowOff>143749</xdr:rowOff>
    </xdr:from>
    <xdr:to>
      <xdr:col>27</xdr:col>
      <xdr:colOff>5807</xdr:colOff>
      <xdr:row>74</xdr:row>
      <xdr:rowOff>135885</xdr:rowOff>
    </xdr:to>
    <xdr:cxnSp macro="">
      <xdr:nvCxnSpPr>
        <xdr:cNvPr id="297" name="Straight Connector 296"/>
        <xdr:cNvCxnSpPr/>
      </xdr:nvCxnSpPr>
      <xdr:spPr>
        <a:xfrm rot="5400000" flipH="1" flipV="1">
          <a:off x="3914296" y="11049579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148163</xdr:colOff>
      <xdr:row>66</xdr:row>
      <xdr:rowOff>148944</xdr:rowOff>
    </xdr:from>
    <xdr:to>
      <xdr:col>27</xdr:col>
      <xdr:colOff>149549</xdr:colOff>
      <xdr:row>74</xdr:row>
      <xdr:rowOff>141080</xdr:rowOff>
    </xdr:to>
    <xdr:cxnSp macro="">
      <xdr:nvCxnSpPr>
        <xdr:cNvPr id="298" name="Straight Connector 297"/>
        <xdr:cNvCxnSpPr/>
      </xdr:nvCxnSpPr>
      <xdr:spPr>
        <a:xfrm rot="5400000" flipH="1" flipV="1">
          <a:off x="4058038" y="11054774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127383</xdr:colOff>
      <xdr:row>66</xdr:row>
      <xdr:rowOff>128162</xdr:rowOff>
    </xdr:from>
    <xdr:to>
      <xdr:col>28</xdr:col>
      <xdr:colOff>128769</xdr:colOff>
      <xdr:row>74</xdr:row>
      <xdr:rowOff>120298</xdr:rowOff>
    </xdr:to>
    <xdr:cxnSp macro="">
      <xdr:nvCxnSpPr>
        <xdr:cNvPr id="299" name="Straight Connector 298"/>
        <xdr:cNvCxnSpPr/>
      </xdr:nvCxnSpPr>
      <xdr:spPr>
        <a:xfrm rot="5400000" flipH="1" flipV="1">
          <a:off x="4201780" y="11033992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106602</xdr:colOff>
      <xdr:row>67</xdr:row>
      <xdr:rowOff>3470</xdr:rowOff>
    </xdr:from>
    <xdr:to>
      <xdr:col>29</xdr:col>
      <xdr:colOff>107988</xdr:colOff>
      <xdr:row>74</xdr:row>
      <xdr:rowOff>151470</xdr:rowOff>
    </xdr:to>
    <xdr:cxnSp macro="">
      <xdr:nvCxnSpPr>
        <xdr:cNvPr id="300" name="Straight Connector 299"/>
        <xdr:cNvCxnSpPr/>
      </xdr:nvCxnSpPr>
      <xdr:spPr>
        <a:xfrm rot="5400000" flipH="1" flipV="1">
          <a:off x="4345522" y="11065164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77162</xdr:colOff>
      <xdr:row>67</xdr:row>
      <xdr:rowOff>17324</xdr:rowOff>
    </xdr:from>
    <xdr:to>
      <xdr:col>30</xdr:col>
      <xdr:colOff>78548</xdr:colOff>
      <xdr:row>75</xdr:row>
      <xdr:rowOff>9460</xdr:rowOff>
    </xdr:to>
    <xdr:cxnSp macro="">
      <xdr:nvCxnSpPr>
        <xdr:cNvPr id="301" name="Straight Connector 300"/>
        <xdr:cNvCxnSpPr/>
      </xdr:nvCxnSpPr>
      <xdr:spPr>
        <a:xfrm rot="5400000" flipH="1" flipV="1">
          <a:off x="4480605" y="11079018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47723</xdr:colOff>
      <xdr:row>67</xdr:row>
      <xdr:rowOff>5201</xdr:rowOff>
    </xdr:from>
    <xdr:to>
      <xdr:col>31</xdr:col>
      <xdr:colOff>49109</xdr:colOff>
      <xdr:row>74</xdr:row>
      <xdr:rowOff>153201</xdr:rowOff>
    </xdr:to>
    <xdr:cxnSp macro="">
      <xdr:nvCxnSpPr>
        <xdr:cNvPr id="302" name="Straight Connector 301"/>
        <xdr:cNvCxnSpPr/>
      </xdr:nvCxnSpPr>
      <xdr:spPr>
        <a:xfrm rot="5400000" flipH="1" flipV="1">
          <a:off x="4615688" y="11066895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965</xdr:colOff>
      <xdr:row>67</xdr:row>
      <xdr:rowOff>27714</xdr:rowOff>
    </xdr:from>
    <xdr:to>
      <xdr:col>32</xdr:col>
      <xdr:colOff>2351</xdr:colOff>
      <xdr:row>75</xdr:row>
      <xdr:rowOff>19850</xdr:rowOff>
    </xdr:to>
    <xdr:cxnSp macro="">
      <xdr:nvCxnSpPr>
        <xdr:cNvPr id="303" name="Straight Connector 302"/>
        <xdr:cNvCxnSpPr/>
      </xdr:nvCxnSpPr>
      <xdr:spPr>
        <a:xfrm rot="5400000" flipH="1" flipV="1">
          <a:off x="4733453" y="11089408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136047</xdr:colOff>
      <xdr:row>67</xdr:row>
      <xdr:rowOff>15591</xdr:rowOff>
    </xdr:from>
    <xdr:to>
      <xdr:col>32</xdr:col>
      <xdr:colOff>137433</xdr:colOff>
      <xdr:row>75</xdr:row>
      <xdr:rowOff>7727</xdr:rowOff>
    </xdr:to>
    <xdr:cxnSp macro="">
      <xdr:nvCxnSpPr>
        <xdr:cNvPr id="306" name="Straight Connector 305"/>
        <xdr:cNvCxnSpPr/>
      </xdr:nvCxnSpPr>
      <xdr:spPr>
        <a:xfrm rot="5400000" flipH="1" flipV="1">
          <a:off x="4868535" y="11077285"/>
          <a:ext cx="1239045" cy="138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88896</xdr:colOff>
      <xdr:row>3</xdr:row>
      <xdr:rowOff>79374</xdr:rowOff>
    </xdr:from>
    <xdr:to>
      <xdr:col>28</xdr:col>
      <xdr:colOff>119061</xdr:colOff>
      <xdr:row>15</xdr:row>
      <xdr:rowOff>126999</xdr:rowOff>
    </xdr:to>
    <xdr:grpSp>
      <xdr:nvGrpSpPr>
        <xdr:cNvPr id="10" name="Group 9"/>
        <xdr:cNvGrpSpPr/>
      </xdr:nvGrpSpPr>
      <xdr:grpSpPr>
        <a:xfrm>
          <a:off x="288055" y="702829"/>
          <a:ext cx="5355506" cy="2541443"/>
          <a:chOff x="358148" y="3219243"/>
          <a:chExt cx="6673156" cy="3794144"/>
        </a:xfrm>
      </xdr:grpSpPr>
      <xdr:cxnSp macro="">
        <xdr:nvCxnSpPr>
          <xdr:cNvPr id="11" name="Straight Connector 10"/>
          <xdr:cNvCxnSpPr/>
        </xdr:nvCxnSpPr>
        <xdr:spPr>
          <a:xfrm rot="5400000">
            <a:off x="6863181" y="3384355"/>
            <a:ext cx="331770" cy="1545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/>
          <xdr:cNvCxnSpPr/>
        </xdr:nvCxnSpPr>
        <xdr:spPr>
          <a:xfrm rot="10800000" flipV="1">
            <a:off x="1870617" y="3224092"/>
            <a:ext cx="4090006" cy="3789295"/>
          </a:xfrm>
          <a:prstGeom prst="lin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Straight Connector 12"/>
          <xdr:cNvCxnSpPr/>
        </xdr:nvCxnSpPr>
        <xdr:spPr>
          <a:xfrm flipV="1">
            <a:off x="5953954" y="3220491"/>
            <a:ext cx="1077350" cy="2192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4" name="Group 41"/>
          <xdr:cNvGrpSpPr/>
        </xdr:nvGrpSpPr>
        <xdr:grpSpPr>
          <a:xfrm>
            <a:off x="358048" y="6662315"/>
            <a:ext cx="1219426" cy="339310"/>
            <a:chOff x="367506" y="6445250"/>
            <a:chExt cx="1251744" cy="343694"/>
          </a:xfrm>
        </xdr:grpSpPr>
        <xdr:cxnSp macro="">
          <xdr:nvCxnSpPr>
            <xdr:cNvPr id="16" name="Straight Connector 15"/>
            <xdr:cNvCxnSpPr/>
          </xdr:nvCxnSpPr>
          <xdr:spPr>
            <a:xfrm rot="5400000">
              <a:off x="200025" y="6619875"/>
              <a:ext cx="336550" cy="1588"/>
            </a:xfrm>
            <a:prstGeom prst="line">
              <a:avLst/>
            </a:prstGeom>
            <a:ln w="1905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Straight Connector 16"/>
            <xdr:cNvCxnSpPr/>
          </xdr:nvCxnSpPr>
          <xdr:spPr>
            <a:xfrm>
              <a:off x="368300" y="6445250"/>
              <a:ext cx="996950" cy="2352"/>
            </a:xfrm>
            <a:prstGeom prst="line">
              <a:avLst/>
            </a:prstGeom>
            <a:ln w="1905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Straight Connector 17"/>
            <xdr:cNvCxnSpPr/>
          </xdr:nvCxnSpPr>
          <xdr:spPr>
            <a:xfrm rot="16200000" flipH="1">
              <a:off x="1320800" y="6489700"/>
              <a:ext cx="336550" cy="260350"/>
            </a:xfrm>
            <a:prstGeom prst="line">
              <a:avLst/>
            </a:prstGeom>
            <a:ln w="1905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5" name="Straight Connector 14"/>
          <xdr:cNvCxnSpPr/>
        </xdr:nvCxnSpPr>
        <xdr:spPr>
          <a:xfrm rot="10800000">
            <a:off x="1573236" y="7008695"/>
            <a:ext cx="293467" cy="1572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95249</xdr:colOff>
      <xdr:row>15</xdr:row>
      <xdr:rowOff>198438</xdr:rowOff>
    </xdr:from>
    <xdr:to>
      <xdr:col>6</xdr:col>
      <xdr:colOff>96837</xdr:colOff>
      <xdr:row>16</xdr:row>
      <xdr:rowOff>179092</xdr:rowOff>
    </xdr:to>
    <xdr:cxnSp macro="">
      <xdr:nvCxnSpPr>
        <xdr:cNvPr id="19" name="Straight Connector 18"/>
        <xdr:cNvCxnSpPr/>
      </xdr:nvCxnSpPr>
      <xdr:spPr>
        <a:xfrm rot="5400000">
          <a:off x="1169341" y="3180409"/>
          <a:ext cx="187029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79375</xdr:rowOff>
    </xdr:from>
    <xdr:to>
      <xdr:col>6</xdr:col>
      <xdr:colOff>95250</xdr:colOff>
      <xdr:row>16</xdr:row>
      <xdr:rowOff>80963</xdr:rowOff>
    </xdr:to>
    <xdr:cxnSp macro="">
      <xdr:nvCxnSpPr>
        <xdr:cNvPr id="21" name="Straight Arrow Connector 20"/>
        <xdr:cNvCxnSpPr/>
      </xdr:nvCxnSpPr>
      <xdr:spPr>
        <a:xfrm>
          <a:off x="571500" y="3175000"/>
          <a:ext cx="690563" cy="1588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193902</xdr:colOff>
      <xdr:row>15</xdr:row>
      <xdr:rowOff>209780</xdr:rowOff>
    </xdr:from>
    <xdr:to>
      <xdr:col>7</xdr:col>
      <xdr:colOff>195490</xdr:colOff>
      <xdr:row>16</xdr:row>
      <xdr:rowOff>190434</xdr:rowOff>
    </xdr:to>
    <xdr:cxnSp macro="">
      <xdr:nvCxnSpPr>
        <xdr:cNvPr id="22" name="Straight Connector 21"/>
        <xdr:cNvCxnSpPr/>
      </xdr:nvCxnSpPr>
      <xdr:spPr>
        <a:xfrm rot="5400000">
          <a:off x="1452824" y="3257519"/>
          <a:ext cx="191565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6805</xdr:colOff>
      <xdr:row>4</xdr:row>
      <xdr:rowOff>47625</xdr:rowOff>
    </xdr:from>
    <xdr:to>
      <xdr:col>24</xdr:col>
      <xdr:colOff>8393</xdr:colOff>
      <xdr:row>5</xdr:row>
      <xdr:rowOff>28279</xdr:rowOff>
    </xdr:to>
    <xdr:cxnSp macro="">
      <xdr:nvCxnSpPr>
        <xdr:cNvPr id="23" name="Straight Connector 22"/>
        <xdr:cNvCxnSpPr/>
      </xdr:nvCxnSpPr>
      <xdr:spPr>
        <a:xfrm rot="5400000">
          <a:off x="4619887" y="775346"/>
          <a:ext cx="191565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197303</xdr:colOff>
      <xdr:row>4</xdr:row>
      <xdr:rowOff>129268</xdr:rowOff>
    </xdr:from>
    <xdr:to>
      <xdr:col>27</xdr:col>
      <xdr:colOff>6803</xdr:colOff>
      <xdr:row>4</xdr:row>
      <xdr:rowOff>130856</xdr:rowOff>
    </xdr:to>
    <xdr:cxnSp macro="">
      <xdr:nvCxnSpPr>
        <xdr:cNvPr id="25" name="Straight Arrow Connector 24"/>
        <xdr:cNvCxnSpPr/>
      </xdr:nvCxnSpPr>
      <xdr:spPr>
        <a:xfrm>
          <a:off x="4708071" y="762000"/>
          <a:ext cx="571500" cy="1588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</xdr:row>
      <xdr:rowOff>108857</xdr:rowOff>
    </xdr:from>
    <xdr:to>
      <xdr:col>24</xdr:col>
      <xdr:colOff>13608</xdr:colOff>
      <xdr:row>16</xdr:row>
      <xdr:rowOff>95250</xdr:rowOff>
    </xdr:to>
    <xdr:cxnSp macro="">
      <xdr:nvCxnSpPr>
        <xdr:cNvPr id="27" name="Straight Arrow Connector 26"/>
        <xdr:cNvCxnSpPr/>
      </xdr:nvCxnSpPr>
      <xdr:spPr>
        <a:xfrm flipV="1">
          <a:off x="1551214" y="741589"/>
          <a:ext cx="3170465" cy="2517322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17398</xdr:colOff>
      <xdr:row>16</xdr:row>
      <xdr:rowOff>23670</xdr:rowOff>
    </xdr:from>
    <xdr:ext cx="281039" cy="265265"/>
    <xdr:sp macro="" textlink="">
      <xdr:nvSpPr>
        <xdr:cNvPr id="28" name="Rectangle 27"/>
        <xdr:cNvSpPr/>
      </xdr:nvSpPr>
      <xdr:spPr>
        <a:xfrm>
          <a:off x="779398" y="3187331"/>
          <a:ext cx="281039" cy="2652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100" b="0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Century Gothic" pitchFamily="34" charset="0"/>
            </a:rPr>
            <a:t>a</a:t>
          </a:r>
        </a:p>
      </xdr:txBody>
    </xdr:sp>
    <xdr:clientData/>
  </xdr:oneCellAnchor>
  <xdr:oneCellAnchor>
    <xdr:from>
      <xdr:col>6</xdr:col>
      <xdr:colOff>105844</xdr:colOff>
      <xdr:row>15</xdr:row>
      <xdr:rowOff>152938</xdr:rowOff>
    </xdr:from>
    <xdr:ext cx="280911" cy="265265"/>
    <xdr:sp macro="" textlink="">
      <xdr:nvSpPr>
        <xdr:cNvPr id="29" name="Rectangle 28"/>
        <xdr:cNvSpPr/>
      </xdr:nvSpPr>
      <xdr:spPr>
        <a:xfrm>
          <a:off x="1262451" y="3105688"/>
          <a:ext cx="280911" cy="2652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100" b="0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Century Gothic" pitchFamily="34" charset="0"/>
            </a:rPr>
            <a:t>b</a:t>
          </a:r>
        </a:p>
      </xdr:txBody>
    </xdr:sp>
    <xdr:clientData/>
  </xdr:oneCellAnchor>
  <xdr:oneCellAnchor>
    <xdr:from>
      <xdr:col>16</xdr:col>
      <xdr:colOff>92236</xdr:colOff>
      <xdr:row>9</xdr:row>
      <xdr:rowOff>112116</xdr:rowOff>
    </xdr:from>
    <xdr:ext cx="275909" cy="265265"/>
    <xdr:sp macro="" textlink="">
      <xdr:nvSpPr>
        <xdr:cNvPr id="30" name="Rectangle 29"/>
        <xdr:cNvSpPr/>
      </xdr:nvSpPr>
      <xdr:spPr>
        <a:xfrm>
          <a:off x="3221879" y="1799402"/>
          <a:ext cx="275909" cy="2652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100" b="0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Century Gothic" pitchFamily="34" charset="0"/>
            </a:rPr>
            <a:t>c</a:t>
          </a:r>
        </a:p>
      </xdr:txBody>
    </xdr:sp>
    <xdr:clientData/>
  </xdr:oneCellAnchor>
  <xdr:oneCellAnchor>
    <xdr:from>
      <xdr:col>24</xdr:col>
      <xdr:colOff>126254</xdr:colOff>
      <xdr:row>4</xdr:row>
      <xdr:rowOff>84902</xdr:rowOff>
    </xdr:from>
    <xdr:ext cx="281295" cy="265265"/>
    <xdr:sp macro="" textlink="">
      <xdr:nvSpPr>
        <xdr:cNvPr id="31" name="Rectangle 30"/>
        <xdr:cNvSpPr/>
      </xdr:nvSpPr>
      <xdr:spPr>
        <a:xfrm>
          <a:off x="4834325" y="717634"/>
          <a:ext cx="281295" cy="2652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100" b="0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Century Gothic" pitchFamily="34" charset="0"/>
            </a:rPr>
            <a:t>d</a:t>
          </a:r>
        </a:p>
      </xdr:txBody>
    </xdr:sp>
    <xdr:clientData/>
  </xdr:oneCellAnchor>
  <xdr:twoCellAnchor>
    <xdr:from>
      <xdr:col>29</xdr:col>
      <xdr:colOff>123835</xdr:colOff>
      <xdr:row>3</xdr:row>
      <xdr:rowOff>69833</xdr:rowOff>
    </xdr:from>
    <xdr:to>
      <xdr:col>55</xdr:col>
      <xdr:colOff>135524</xdr:colOff>
      <xdr:row>15</xdr:row>
      <xdr:rowOff>179916</xdr:rowOff>
    </xdr:to>
    <xdr:grpSp>
      <xdr:nvGrpSpPr>
        <xdr:cNvPr id="42" name="Group 41"/>
        <xdr:cNvGrpSpPr/>
      </xdr:nvGrpSpPr>
      <xdr:grpSpPr>
        <a:xfrm>
          <a:off x="5847494" y="693288"/>
          <a:ext cx="5189825" cy="2603901"/>
          <a:chOff x="6371167" y="588414"/>
          <a:chExt cx="5239856" cy="2589742"/>
        </a:xfrm>
      </xdr:grpSpPr>
      <xdr:cxnSp macro="">
        <xdr:nvCxnSpPr>
          <xdr:cNvPr id="33" name="Straight Connector 32"/>
          <xdr:cNvCxnSpPr/>
        </xdr:nvCxnSpPr>
        <xdr:spPr>
          <a:xfrm rot="5400000">
            <a:off x="11496136" y="700874"/>
            <a:ext cx="226165" cy="1245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Connector 33"/>
          <xdr:cNvCxnSpPr/>
        </xdr:nvCxnSpPr>
        <xdr:spPr>
          <a:xfrm rot="10800000" flipV="1">
            <a:off x="7429036" y="591689"/>
            <a:ext cx="3313676" cy="2586467"/>
          </a:xfrm>
          <a:prstGeom prst="lin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Straight Connector 34"/>
          <xdr:cNvCxnSpPr/>
        </xdr:nvCxnSpPr>
        <xdr:spPr>
          <a:xfrm flipV="1">
            <a:off x="10737336" y="589257"/>
            <a:ext cx="873687" cy="1480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Connector 36"/>
          <xdr:cNvCxnSpPr/>
        </xdr:nvCxnSpPr>
        <xdr:spPr>
          <a:xfrm rot="10800000">
            <a:off x="6371167" y="3164560"/>
            <a:ext cx="1054714" cy="11490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194168</xdr:colOff>
      <xdr:row>16</xdr:row>
      <xdr:rowOff>123514</xdr:rowOff>
    </xdr:from>
    <xdr:to>
      <xdr:col>34</xdr:col>
      <xdr:colOff>195756</xdr:colOff>
      <xdr:row>17</xdr:row>
      <xdr:rowOff>104169</xdr:rowOff>
    </xdr:to>
    <xdr:cxnSp macro="">
      <xdr:nvCxnSpPr>
        <xdr:cNvPr id="43" name="Straight Connector 42"/>
        <xdr:cNvCxnSpPr/>
      </xdr:nvCxnSpPr>
      <xdr:spPr>
        <a:xfrm rot="5400000">
          <a:off x="6963721" y="3406500"/>
          <a:ext cx="193135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7327</xdr:colOff>
      <xdr:row>17</xdr:row>
      <xdr:rowOff>7327</xdr:rowOff>
    </xdr:from>
    <xdr:to>
      <xdr:col>35</xdr:col>
      <xdr:colOff>0</xdr:colOff>
      <xdr:row>17</xdr:row>
      <xdr:rowOff>8915</xdr:rowOff>
    </xdr:to>
    <xdr:cxnSp macro="">
      <xdr:nvCxnSpPr>
        <xdr:cNvPr id="45" name="Straight Arrow Connector 44"/>
        <xdr:cNvCxnSpPr/>
      </xdr:nvCxnSpPr>
      <xdr:spPr>
        <a:xfrm>
          <a:off x="6279173" y="3407019"/>
          <a:ext cx="783981" cy="1588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53491</xdr:colOff>
      <xdr:row>4</xdr:row>
      <xdr:rowOff>56108</xdr:rowOff>
    </xdr:from>
    <xdr:to>
      <xdr:col>51</xdr:col>
      <xdr:colOff>55079</xdr:colOff>
      <xdr:row>5</xdr:row>
      <xdr:rowOff>36762</xdr:rowOff>
    </xdr:to>
    <xdr:cxnSp macro="">
      <xdr:nvCxnSpPr>
        <xdr:cNvPr id="46" name="Straight Connector 45"/>
        <xdr:cNvCxnSpPr/>
      </xdr:nvCxnSpPr>
      <xdr:spPr>
        <a:xfrm rot="5400000">
          <a:off x="10186102" y="789324"/>
          <a:ext cx="193135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51288</xdr:colOff>
      <xdr:row>4</xdr:row>
      <xdr:rowOff>139211</xdr:rowOff>
    </xdr:from>
    <xdr:to>
      <xdr:col>54</xdr:col>
      <xdr:colOff>7327</xdr:colOff>
      <xdr:row>4</xdr:row>
      <xdr:rowOff>140799</xdr:rowOff>
    </xdr:to>
    <xdr:cxnSp macro="">
      <xdr:nvCxnSpPr>
        <xdr:cNvPr id="48" name="Straight Arrow Connector 47"/>
        <xdr:cNvCxnSpPr/>
      </xdr:nvCxnSpPr>
      <xdr:spPr>
        <a:xfrm>
          <a:off x="10279673" y="776653"/>
          <a:ext cx="549519" cy="1588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7327</xdr:colOff>
      <xdr:row>4</xdr:row>
      <xdr:rowOff>131885</xdr:rowOff>
    </xdr:from>
    <xdr:to>
      <xdr:col>51</xdr:col>
      <xdr:colOff>58615</xdr:colOff>
      <xdr:row>17</xdr:row>
      <xdr:rowOff>7328</xdr:rowOff>
    </xdr:to>
    <xdr:cxnSp macro="">
      <xdr:nvCxnSpPr>
        <xdr:cNvPr id="50" name="Straight Arrow Connector 49"/>
        <xdr:cNvCxnSpPr/>
      </xdr:nvCxnSpPr>
      <xdr:spPr>
        <a:xfrm flipV="1">
          <a:off x="7070481" y="769327"/>
          <a:ext cx="3216519" cy="2637693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68686</xdr:colOff>
      <xdr:row>16</xdr:row>
      <xdr:rowOff>119</xdr:rowOff>
    </xdr:from>
    <xdr:ext cx="276358" cy="265265"/>
    <xdr:sp macro="" textlink="">
      <xdr:nvSpPr>
        <xdr:cNvPr id="51" name="Rectangle 50"/>
        <xdr:cNvSpPr/>
      </xdr:nvSpPr>
      <xdr:spPr>
        <a:xfrm>
          <a:off x="6538359" y="3187331"/>
          <a:ext cx="276358" cy="2652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100" b="0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Century Gothic" pitchFamily="34" charset="0"/>
            </a:rPr>
            <a:t>e</a:t>
          </a:r>
        </a:p>
      </xdr:txBody>
    </xdr:sp>
    <xdr:clientData/>
  </xdr:oneCellAnchor>
  <xdr:oneCellAnchor>
    <xdr:from>
      <xdr:col>43</xdr:col>
      <xdr:colOff>54033</xdr:colOff>
      <xdr:row>9</xdr:row>
      <xdr:rowOff>51408</xdr:rowOff>
    </xdr:from>
    <xdr:ext cx="228973" cy="265265"/>
    <xdr:sp macro="" textlink="">
      <xdr:nvSpPr>
        <xdr:cNvPr id="52" name="Rectangle 51"/>
        <xdr:cNvSpPr/>
      </xdr:nvSpPr>
      <xdr:spPr>
        <a:xfrm>
          <a:off x="8699802" y="1751254"/>
          <a:ext cx="228973" cy="2652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100" b="0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Century Gothic" pitchFamily="34" charset="0"/>
            </a:rPr>
            <a:t>f</a:t>
          </a:r>
        </a:p>
      </xdr:txBody>
    </xdr:sp>
    <xdr:clientData/>
  </xdr:oneCellAnchor>
  <xdr:oneCellAnchor>
    <xdr:from>
      <xdr:col>51</xdr:col>
      <xdr:colOff>179923</xdr:colOff>
      <xdr:row>3</xdr:row>
      <xdr:rowOff>80049</xdr:rowOff>
    </xdr:from>
    <xdr:ext cx="279565" cy="265265"/>
    <xdr:sp macro="" textlink="">
      <xdr:nvSpPr>
        <xdr:cNvPr id="53" name="Rectangle 52"/>
        <xdr:cNvSpPr/>
      </xdr:nvSpPr>
      <xdr:spPr>
        <a:xfrm>
          <a:off x="10484241" y="495685"/>
          <a:ext cx="279565" cy="2652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100" b="0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Century Gothic" pitchFamily="34" charset="0"/>
            </a:rPr>
            <a:t>g</a:t>
          </a:r>
        </a:p>
      </xdr:txBody>
    </xdr:sp>
    <xdr:clientData/>
  </xdr:oneCellAnchor>
  <xdr:twoCellAnchor>
    <xdr:from>
      <xdr:col>45</xdr:col>
      <xdr:colOff>103910</xdr:colOff>
      <xdr:row>10</xdr:row>
      <xdr:rowOff>147592</xdr:rowOff>
    </xdr:from>
    <xdr:to>
      <xdr:col>55</xdr:col>
      <xdr:colOff>140719</xdr:colOff>
      <xdr:row>15</xdr:row>
      <xdr:rowOff>43294</xdr:rowOff>
    </xdr:to>
    <xdr:grpSp>
      <xdr:nvGrpSpPr>
        <xdr:cNvPr id="66" name="Group 65"/>
        <xdr:cNvGrpSpPr/>
      </xdr:nvGrpSpPr>
      <xdr:grpSpPr>
        <a:xfrm>
          <a:off x="9014115" y="2225774"/>
          <a:ext cx="2028399" cy="934793"/>
          <a:chOff x="9213274" y="2017956"/>
          <a:chExt cx="2028400" cy="934793"/>
        </a:xfrm>
      </xdr:grpSpPr>
      <xdr:cxnSp macro="">
        <xdr:nvCxnSpPr>
          <xdr:cNvPr id="62" name="Straight Connector 61"/>
          <xdr:cNvCxnSpPr/>
        </xdr:nvCxnSpPr>
        <xdr:spPr>
          <a:xfrm rot="10800000" flipV="1">
            <a:off x="9213274" y="2017956"/>
            <a:ext cx="1168381" cy="934793"/>
          </a:xfrm>
          <a:prstGeom prst="lin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3" name="Straight Connector 62"/>
          <xdr:cNvCxnSpPr/>
        </xdr:nvCxnSpPr>
        <xdr:spPr>
          <a:xfrm flipV="1">
            <a:off x="10376329" y="2024169"/>
            <a:ext cx="865345" cy="1488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51</xdr:col>
      <xdr:colOff>46831</xdr:colOff>
      <xdr:row>11</xdr:row>
      <xdr:rowOff>78754</xdr:rowOff>
    </xdr:from>
    <xdr:to>
      <xdr:col>51</xdr:col>
      <xdr:colOff>48419</xdr:colOff>
      <xdr:row>12</xdr:row>
      <xdr:rowOff>59408</xdr:rowOff>
    </xdr:to>
    <xdr:cxnSp macro="">
      <xdr:nvCxnSpPr>
        <xdr:cNvPr id="67" name="Straight Connector 66"/>
        <xdr:cNvCxnSpPr/>
      </xdr:nvCxnSpPr>
      <xdr:spPr>
        <a:xfrm rot="5400000">
          <a:off x="10257707" y="2250378"/>
          <a:ext cx="188472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138545</xdr:colOff>
      <xdr:row>15</xdr:row>
      <xdr:rowOff>138545</xdr:rowOff>
    </xdr:from>
    <xdr:to>
      <xdr:col>45</xdr:col>
      <xdr:colOff>140133</xdr:colOff>
      <xdr:row>16</xdr:row>
      <xdr:rowOff>119199</xdr:rowOff>
    </xdr:to>
    <xdr:cxnSp macro="">
      <xdr:nvCxnSpPr>
        <xdr:cNvPr id="68" name="Straight Connector 67"/>
        <xdr:cNvCxnSpPr/>
      </xdr:nvCxnSpPr>
      <xdr:spPr>
        <a:xfrm rot="5400000">
          <a:off x="9154467" y="3141442"/>
          <a:ext cx="188472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34637</xdr:colOff>
      <xdr:row>11</xdr:row>
      <xdr:rowOff>147205</xdr:rowOff>
    </xdr:from>
    <xdr:to>
      <xdr:col>54</xdr:col>
      <xdr:colOff>1</xdr:colOff>
      <xdr:row>11</xdr:row>
      <xdr:rowOff>148793</xdr:rowOff>
    </xdr:to>
    <xdr:cxnSp macro="">
      <xdr:nvCxnSpPr>
        <xdr:cNvPr id="70" name="Straight Arrow Connector 69"/>
        <xdr:cNvCxnSpPr/>
      </xdr:nvCxnSpPr>
      <xdr:spPr>
        <a:xfrm>
          <a:off x="10338955" y="2225387"/>
          <a:ext cx="562841" cy="1588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138545</xdr:colOff>
      <xdr:row>11</xdr:row>
      <xdr:rowOff>147204</xdr:rowOff>
    </xdr:from>
    <xdr:to>
      <xdr:col>51</xdr:col>
      <xdr:colOff>51955</xdr:colOff>
      <xdr:row>16</xdr:row>
      <xdr:rowOff>8659</xdr:rowOff>
    </xdr:to>
    <xdr:cxnSp macro="">
      <xdr:nvCxnSpPr>
        <xdr:cNvPr id="72" name="Straight Arrow Connector 71"/>
        <xdr:cNvCxnSpPr/>
      </xdr:nvCxnSpPr>
      <xdr:spPr>
        <a:xfrm flipV="1">
          <a:off x="9247909" y="2225386"/>
          <a:ext cx="1108364" cy="900546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48</xdr:col>
      <xdr:colOff>60027</xdr:colOff>
      <xdr:row>13</xdr:row>
      <xdr:rowOff>121346</xdr:rowOff>
    </xdr:from>
    <xdr:ext cx="270715" cy="265265"/>
    <xdr:sp macro="" textlink="">
      <xdr:nvSpPr>
        <xdr:cNvPr id="74" name="Rectangle 73"/>
        <xdr:cNvSpPr/>
      </xdr:nvSpPr>
      <xdr:spPr>
        <a:xfrm>
          <a:off x="9766868" y="2615164"/>
          <a:ext cx="270715" cy="2652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100" b="0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Century Gothic" pitchFamily="34" charset="0"/>
            </a:rPr>
            <a:t>h</a:t>
          </a:r>
        </a:p>
      </xdr:txBody>
    </xdr:sp>
    <xdr:clientData/>
  </xdr:oneCellAnchor>
  <xdr:oneCellAnchor>
    <xdr:from>
      <xdr:col>51</xdr:col>
      <xdr:colOff>181255</xdr:colOff>
      <xdr:row>11</xdr:row>
      <xdr:rowOff>112687</xdr:rowOff>
    </xdr:from>
    <xdr:ext cx="212880" cy="265265"/>
    <xdr:sp macro="" textlink="">
      <xdr:nvSpPr>
        <xdr:cNvPr id="75" name="Rectangle 74"/>
        <xdr:cNvSpPr/>
      </xdr:nvSpPr>
      <xdr:spPr>
        <a:xfrm>
          <a:off x="10485573" y="2190869"/>
          <a:ext cx="212880" cy="2652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100" b="0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Century Gothic" pitchFamily="34" charset="0"/>
            </a:rPr>
            <a:t>i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86352</xdr:colOff>
      <xdr:row>2</xdr:row>
      <xdr:rowOff>63500</xdr:rowOff>
    </xdr:from>
    <xdr:to>
      <xdr:col>49</xdr:col>
      <xdr:colOff>55562</xdr:colOff>
      <xdr:row>18</xdr:row>
      <xdr:rowOff>126999</xdr:rowOff>
    </xdr:to>
    <xdr:pic>
      <xdr:nvPicPr>
        <xdr:cNvPr id="2" name="Picture 1" descr="stair cut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3540" y="476250"/>
          <a:ext cx="5525460" cy="33654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13</xdr:row>
      <xdr:rowOff>9525</xdr:rowOff>
    </xdr:from>
    <xdr:to>
      <xdr:col>10</xdr:col>
      <xdr:colOff>0</xdr:colOff>
      <xdr:row>20</xdr:row>
      <xdr:rowOff>9525</xdr:rowOff>
    </xdr:to>
    <xdr:cxnSp macro="">
      <xdr:nvCxnSpPr>
        <xdr:cNvPr id="3" name="Straight Connector 2"/>
        <xdr:cNvCxnSpPr/>
      </xdr:nvCxnSpPr>
      <xdr:spPr>
        <a:xfrm rot="10800000" flipV="1">
          <a:off x="352425" y="1552575"/>
          <a:ext cx="1276350" cy="1200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19049</xdr:rowOff>
    </xdr:from>
    <xdr:to>
      <xdr:col>19</xdr:col>
      <xdr:colOff>171450</xdr:colOff>
      <xdr:row>20</xdr:row>
      <xdr:rowOff>9524</xdr:rowOff>
    </xdr:to>
    <xdr:cxnSp macro="">
      <xdr:nvCxnSpPr>
        <xdr:cNvPr id="5" name="Straight Connector 4"/>
        <xdr:cNvCxnSpPr/>
      </xdr:nvCxnSpPr>
      <xdr:spPr>
        <a:xfrm rot="10800000" flipV="1">
          <a:off x="2171700" y="1733549"/>
          <a:ext cx="1257300" cy="10191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57150</xdr:colOff>
      <xdr:row>2</xdr:row>
      <xdr:rowOff>28576</xdr:rowOff>
    </xdr:from>
    <xdr:to>
      <xdr:col>32</xdr:col>
      <xdr:colOff>114300</xdr:colOff>
      <xdr:row>9</xdr:row>
      <xdr:rowOff>127950</xdr:rowOff>
    </xdr:to>
    <xdr:pic>
      <xdr:nvPicPr>
        <xdr:cNvPr id="6" name="Picture 5" descr="stair cut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5675" y="371476"/>
          <a:ext cx="2409825" cy="1337624"/>
        </a:xfrm>
        <a:prstGeom prst="rect">
          <a:avLst/>
        </a:prstGeom>
      </xdr:spPr>
    </xdr:pic>
    <xdr:clientData/>
  </xdr:twoCellAnchor>
  <xdr:twoCellAnchor editAs="oneCell">
    <xdr:from>
      <xdr:col>21</xdr:col>
      <xdr:colOff>47624</xdr:colOff>
      <xdr:row>10</xdr:row>
      <xdr:rowOff>77931</xdr:rowOff>
    </xdr:from>
    <xdr:to>
      <xdr:col>49</xdr:col>
      <xdr:colOff>112567</xdr:colOff>
      <xdr:row>29</xdr:row>
      <xdr:rowOff>86590</xdr:rowOff>
    </xdr:to>
    <xdr:pic>
      <xdr:nvPicPr>
        <xdr:cNvPr id="7" name="Picture 6" descr="stair cut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3488" y="1844386"/>
          <a:ext cx="5225761" cy="3299113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33</xdr:row>
      <xdr:rowOff>9524</xdr:rowOff>
    </xdr:from>
    <xdr:to>
      <xdr:col>17</xdr:col>
      <xdr:colOff>171450</xdr:colOff>
      <xdr:row>38</xdr:row>
      <xdr:rowOff>171449</xdr:rowOff>
    </xdr:to>
    <xdr:cxnSp macro="">
      <xdr:nvCxnSpPr>
        <xdr:cNvPr id="8" name="Straight Connector 7"/>
        <xdr:cNvCxnSpPr/>
      </xdr:nvCxnSpPr>
      <xdr:spPr>
        <a:xfrm rot="10800000" flipV="1">
          <a:off x="1990725" y="4981574"/>
          <a:ext cx="1257300" cy="10191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33</xdr:row>
      <xdr:rowOff>9525</xdr:rowOff>
    </xdr:from>
    <xdr:to>
      <xdr:col>9</xdr:col>
      <xdr:colOff>0</xdr:colOff>
      <xdr:row>39</xdr:row>
      <xdr:rowOff>0</xdr:rowOff>
    </xdr:to>
    <xdr:cxnSp macro="">
      <xdr:nvCxnSpPr>
        <xdr:cNvPr id="9" name="Straight Connector 8"/>
        <xdr:cNvCxnSpPr/>
      </xdr:nvCxnSpPr>
      <xdr:spPr>
        <a:xfrm rot="10800000" flipV="1">
          <a:off x="371475" y="4981575"/>
          <a:ext cx="1257300" cy="10191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6928</xdr:colOff>
      <xdr:row>37</xdr:row>
      <xdr:rowOff>118628</xdr:rowOff>
    </xdr:from>
    <xdr:to>
      <xdr:col>49</xdr:col>
      <xdr:colOff>93785</xdr:colOff>
      <xdr:row>50</xdr:row>
      <xdr:rowOff>23377</xdr:rowOff>
    </xdr:to>
    <xdr:pic>
      <xdr:nvPicPr>
        <xdr:cNvPr id="10" name="Picture 9" descr="stair cut2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54633" y="6560992"/>
          <a:ext cx="5065834" cy="2156112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53</xdr:row>
      <xdr:rowOff>0</xdr:rowOff>
    </xdr:from>
    <xdr:to>
      <xdr:col>9</xdr:col>
      <xdr:colOff>0</xdr:colOff>
      <xdr:row>58</xdr:row>
      <xdr:rowOff>161925</xdr:rowOff>
    </xdr:to>
    <xdr:cxnSp macro="">
      <xdr:nvCxnSpPr>
        <xdr:cNvPr id="11" name="Straight Connector 10"/>
        <xdr:cNvCxnSpPr/>
      </xdr:nvCxnSpPr>
      <xdr:spPr>
        <a:xfrm rot="10800000" flipV="1">
          <a:off x="371475" y="8572500"/>
          <a:ext cx="1257300" cy="10191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53</xdr:row>
      <xdr:rowOff>0</xdr:rowOff>
    </xdr:from>
    <xdr:to>
      <xdr:col>18</xdr:col>
      <xdr:colOff>0</xdr:colOff>
      <xdr:row>58</xdr:row>
      <xdr:rowOff>161925</xdr:rowOff>
    </xdr:to>
    <xdr:cxnSp macro="">
      <xdr:nvCxnSpPr>
        <xdr:cNvPr id="12" name="Straight Connector 11"/>
        <xdr:cNvCxnSpPr/>
      </xdr:nvCxnSpPr>
      <xdr:spPr>
        <a:xfrm rot="10800000" flipV="1">
          <a:off x="2000250" y="8572500"/>
          <a:ext cx="1257300" cy="10191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45</xdr:col>
      <xdr:colOff>95248</xdr:colOff>
      <xdr:row>77</xdr:row>
      <xdr:rowOff>28531</xdr:rowOff>
    </xdr:from>
    <xdr:to>
      <xdr:col>57</xdr:col>
      <xdr:colOff>138544</xdr:colOff>
      <xdr:row>87</xdr:row>
      <xdr:rowOff>108239</xdr:rowOff>
    </xdr:to>
    <xdr:pic>
      <xdr:nvPicPr>
        <xdr:cNvPr id="13" name="Picture 12" descr="stair cut3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47362" y="13398167"/>
          <a:ext cx="2173433" cy="1811527"/>
        </a:xfrm>
        <a:prstGeom prst="rect">
          <a:avLst/>
        </a:prstGeom>
      </xdr:spPr>
    </xdr:pic>
    <xdr:clientData/>
  </xdr:twoCellAnchor>
  <xdr:twoCellAnchor>
    <xdr:from>
      <xdr:col>22</xdr:col>
      <xdr:colOff>71437</xdr:colOff>
      <xdr:row>8</xdr:row>
      <xdr:rowOff>7938</xdr:rowOff>
    </xdr:from>
    <xdr:to>
      <xdr:col>27</xdr:col>
      <xdr:colOff>47625</xdr:colOff>
      <xdr:row>8</xdr:row>
      <xdr:rowOff>9526</xdr:rowOff>
    </xdr:to>
    <xdr:cxnSp macro="">
      <xdr:nvCxnSpPr>
        <xdr:cNvPr id="15" name="Straight Arrow Connector 14"/>
        <xdr:cNvCxnSpPr/>
      </xdr:nvCxnSpPr>
      <xdr:spPr>
        <a:xfrm>
          <a:off x="4238625" y="1436688"/>
          <a:ext cx="889000" cy="1588"/>
        </a:xfrm>
        <a:prstGeom prst="straightConnector1">
          <a:avLst/>
        </a:prstGeom>
        <a:ln>
          <a:solidFill>
            <a:srgbClr val="0070C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1523</xdr:colOff>
      <xdr:row>7</xdr:row>
      <xdr:rowOff>10064</xdr:rowOff>
    </xdr:from>
    <xdr:ext cx="289759" cy="281039"/>
    <xdr:sp macro="" textlink="">
      <xdr:nvSpPr>
        <xdr:cNvPr id="16" name="Rectangle 15"/>
        <xdr:cNvSpPr/>
      </xdr:nvSpPr>
      <xdr:spPr>
        <a:xfrm>
          <a:off x="4533836" y="1264189"/>
          <a:ext cx="289759" cy="28103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200" b="0" cap="none" spc="0">
              <a:ln w="12700">
                <a:solidFill>
                  <a:srgbClr val="0070C0"/>
                </a:solidFill>
                <a:prstDash val="solid"/>
              </a:ln>
              <a:solidFill>
                <a:srgbClr val="0070C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Century Gothic" pitchFamily="34" charset="0"/>
            </a:rPr>
            <a:t>a</a:t>
          </a:r>
        </a:p>
      </xdr:txBody>
    </xdr:sp>
    <xdr:clientData/>
  </xdr:oneCellAnchor>
  <xdr:twoCellAnchor>
    <xdr:from>
      <xdr:col>27</xdr:col>
      <xdr:colOff>83251</xdr:colOff>
      <xdr:row>41</xdr:row>
      <xdr:rowOff>146469</xdr:rowOff>
    </xdr:from>
    <xdr:to>
      <xdr:col>27</xdr:col>
      <xdr:colOff>84839</xdr:colOff>
      <xdr:row>44</xdr:row>
      <xdr:rowOff>152073</xdr:rowOff>
    </xdr:to>
    <xdr:cxnSp macro="">
      <xdr:nvCxnSpPr>
        <xdr:cNvPr id="17" name="Straight Arrow Connector 16"/>
        <xdr:cNvCxnSpPr/>
      </xdr:nvCxnSpPr>
      <xdr:spPr>
        <a:xfrm rot="5400000">
          <a:off x="4840941" y="7563970"/>
          <a:ext cx="526677" cy="1588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4809</xdr:colOff>
      <xdr:row>41</xdr:row>
      <xdr:rowOff>56823</xdr:rowOff>
    </xdr:from>
    <xdr:to>
      <xdr:col>26</xdr:col>
      <xdr:colOff>6397</xdr:colOff>
      <xdr:row>44</xdr:row>
      <xdr:rowOff>152074</xdr:rowOff>
    </xdr:to>
    <xdr:cxnSp macro="">
      <xdr:nvCxnSpPr>
        <xdr:cNvPr id="19" name="Straight Arrow Connector 18"/>
        <xdr:cNvCxnSpPr/>
      </xdr:nvCxnSpPr>
      <xdr:spPr>
        <a:xfrm rot="5400000">
          <a:off x="4538382" y="7519147"/>
          <a:ext cx="616324" cy="1588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62979</xdr:colOff>
      <xdr:row>42</xdr:row>
      <xdr:rowOff>39564</xdr:rowOff>
    </xdr:from>
    <xdr:ext cx="249492" cy="397802"/>
    <xdr:sp macro="" textlink="">
      <xdr:nvSpPr>
        <xdr:cNvPr id="20" name="Rectangle 19"/>
        <xdr:cNvSpPr/>
      </xdr:nvSpPr>
      <xdr:spPr>
        <a:xfrm rot="16200000">
          <a:off x="4856099" y="7352719"/>
          <a:ext cx="397802" cy="2494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000" b="0" cap="none" spc="0">
              <a:ln w="12700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Century Gothic" pitchFamily="34" charset="0"/>
            </a:rPr>
            <a:t>125</a:t>
          </a:r>
        </a:p>
      </xdr:txBody>
    </xdr:sp>
    <xdr:clientData/>
  </xdr:oneCellAnchor>
  <xdr:oneCellAnchor>
    <xdr:from>
      <xdr:col>24</xdr:col>
      <xdr:colOff>162995</xdr:colOff>
      <xdr:row>42</xdr:row>
      <xdr:rowOff>15751</xdr:rowOff>
    </xdr:from>
    <xdr:ext cx="249492" cy="397801"/>
    <xdr:sp macro="" textlink="">
      <xdr:nvSpPr>
        <xdr:cNvPr id="21" name="Rectangle 20"/>
        <xdr:cNvSpPr/>
      </xdr:nvSpPr>
      <xdr:spPr>
        <a:xfrm rot="16200000">
          <a:off x="4594165" y="7328906"/>
          <a:ext cx="397801" cy="2494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000" b="0" cap="none" spc="0">
              <a:ln w="12700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Century Gothic" pitchFamily="34" charset="0"/>
            </a:rPr>
            <a:t>150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190502</xdr:colOff>
      <xdr:row>2</xdr:row>
      <xdr:rowOff>104775</xdr:rowOff>
    </xdr:from>
    <xdr:to>
      <xdr:col>50</xdr:col>
      <xdr:colOff>138548</xdr:colOff>
      <xdr:row>17</xdr:row>
      <xdr:rowOff>66674</xdr:rowOff>
    </xdr:to>
    <xdr:pic>
      <xdr:nvPicPr>
        <xdr:cNvPr id="2" name="Picture 1" descr="stair cut4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94320" y="520411"/>
          <a:ext cx="4901046" cy="3079172"/>
        </a:xfrm>
        <a:prstGeom prst="rect">
          <a:avLst/>
        </a:prstGeom>
      </xdr:spPr>
    </xdr:pic>
    <xdr:clientData/>
  </xdr:twoCellAnchor>
  <xdr:twoCellAnchor editAs="oneCell">
    <xdr:from>
      <xdr:col>31</xdr:col>
      <xdr:colOff>138546</xdr:colOff>
      <xdr:row>18</xdr:row>
      <xdr:rowOff>66675</xdr:rowOff>
    </xdr:from>
    <xdr:to>
      <xdr:col>50</xdr:col>
      <xdr:colOff>90920</xdr:colOff>
      <xdr:row>30</xdr:row>
      <xdr:rowOff>15098</xdr:rowOff>
    </xdr:to>
    <xdr:pic>
      <xdr:nvPicPr>
        <xdr:cNvPr id="3" name="Picture 2" descr="stair cut5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7773" y="3807402"/>
          <a:ext cx="4229965" cy="2442241"/>
        </a:xfrm>
        <a:prstGeom prst="rect">
          <a:avLst/>
        </a:prstGeom>
      </xdr:spPr>
    </xdr:pic>
    <xdr:clientData/>
  </xdr:twoCellAnchor>
  <xdr:twoCellAnchor editAs="oneCell">
    <xdr:from>
      <xdr:col>27</xdr:col>
      <xdr:colOff>114300</xdr:colOff>
      <xdr:row>27</xdr:row>
      <xdr:rowOff>9525</xdr:rowOff>
    </xdr:from>
    <xdr:to>
      <xdr:col>33</xdr:col>
      <xdr:colOff>23813</xdr:colOff>
      <xdr:row>34</xdr:row>
      <xdr:rowOff>39126</xdr:rowOff>
    </xdr:to>
    <xdr:pic>
      <xdr:nvPicPr>
        <xdr:cNvPr id="4" name="Picture 3" descr="stair cut6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86500" y="5667375"/>
          <a:ext cx="1281113" cy="1496451"/>
        </a:xfrm>
        <a:prstGeom prst="rect">
          <a:avLst/>
        </a:prstGeom>
      </xdr:spPr>
    </xdr:pic>
    <xdr:clientData/>
  </xdr:twoCellAnchor>
  <xdr:twoCellAnchor editAs="oneCell">
    <xdr:from>
      <xdr:col>15</xdr:col>
      <xdr:colOff>207819</xdr:colOff>
      <xdr:row>2</xdr:row>
      <xdr:rowOff>190502</xdr:rowOff>
    </xdr:from>
    <xdr:to>
      <xdr:col>29</xdr:col>
      <xdr:colOff>103909</xdr:colOff>
      <xdr:row>11</xdr:row>
      <xdr:rowOff>177513</xdr:rowOff>
    </xdr:to>
    <xdr:pic>
      <xdr:nvPicPr>
        <xdr:cNvPr id="5" name="Picture 4" descr="stair cut1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84864" y="606138"/>
          <a:ext cx="3048000" cy="1857375"/>
        </a:xfrm>
        <a:prstGeom prst="rect">
          <a:avLst/>
        </a:prstGeom>
      </xdr:spPr>
    </xdr:pic>
    <xdr:clientData/>
  </xdr:twoCellAnchor>
  <xdr:twoCellAnchor>
    <xdr:from>
      <xdr:col>19</xdr:col>
      <xdr:colOff>17860</xdr:colOff>
      <xdr:row>9</xdr:row>
      <xdr:rowOff>178594</xdr:rowOff>
    </xdr:from>
    <xdr:to>
      <xdr:col>25</xdr:col>
      <xdr:colOff>113109</xdr:colOff>
      <xdr:row>9</xdr:row>
      <xdr:rowOff>180182</xdr:rowOff>
    </xdr:to>
    <xdr:cxnSp macro="">
      <xdr:nvCxnSpPr>
        <xdr:cNvPr id="7" name="Straight Arrow Connector 6"/>
        <xdr:cNvCxnSpPr/>
      </xdr:nvCxnSpPr>
      <xdr:spPr>
        <a:xfrm>
          <a:off x="4316016" y="2053828"/>
          <a:ext cx="1452562" cy="1588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106362</xdr:colOff>
      <xdr:row>9</xdr:row>
      <xdr:rowOff>119857</xdr:rowOff>
    </xdr:from>
    <xdr:to>
      <xdr:col>25</xdr:col>
      <xdr:colOff>107950</xdr:colOff>
      <xdr:row>10</xdr:row>
      <xdr:rowOff>48419</xdr:rowOff>
    </xdr:to>
    <xdr:cxnSp macro="">
      <xdr:nvCxnSpPr>
        <xdr:cNvPr id="9" name="Straight Connector 8"/>
        <xdr:cNvCxnSpPr/>
      </xdr:nvCxnSpPr>
      <xdr:spPr>
        <a:xfrm rot="5400000">
          <a:off x="5694164" y="2062758"/>
          <a:ext cx="136922" cy="158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125015</xdr:colOff>
      <xdr:row>9</xdr:row>
      <xdr:rowOff>77392</xdr:rowOff>
    </xdr:from>
    <xdr:ext cx="284694" cy="281039"/>
    <xdr:sp macro="" textlink="">
      <xdr:nvSpPr>
        <xdr:cNvPr id="10" name="Rectangle 9"/>
        <xdr:cNvSpPr/>
      </xdr:nvSpPr>
      <xdr:spPr>
        <a:xfrm>
          <a:off x="4875609" y="1952626"/>
          <a:ext cx="284694" cy="28103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200" b="0" cap="none" spc="0">
              <a:ln w="12700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Century Gothic" pitchFamily="34" charset="0"/>
            </a:rPr>
            <a:t>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</xdr:colOff>
      <xdr:row>11</xdr:row>
      <xdr:rowOff>61424</xdr:rowOff>
    </xdr:from>
    <xdr:to>
      <xdr:col>54</xdr:col>
      <xdr:colOff>95250</xdr:colOff>
      <xdr:row>21</xdr:row>
      <xdr:rowOff>190500</xdr:rowOff>
    </xdr:to>
    <xdr:pic>
      <xdr:nvPicPr>
        <xdr:cNvPr id="2" name="Picture 1" descr="stair cut7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41578" y="2398712"/>
          <a:ext cx="4711210" cy="2253884"/>
        </a:xfrm>
        <a:prstGeom prst="rect">
          <a:avLst/>
        </a:prstGeom>
      </xdr:spPr>
    </xdr:pic>
    <xdr:clientData/>
  </xdr:twoCellAnchor>
  <xdr:twoCellAnchor editAs="oneCell">
    <xdr:from>
      <xdr:col>36</xdr:col>
      <xdr:colOff>104775</xdr:colOff>
      <xdr:row>2</xdr:row>
      <xdr:rowOff>64039</xdr:rowOff>
    </xdr:from>
    <xdr:to>
      <xdr:col>48</xdr:col>
      <xdr:colOff>19050</xdr:colOff>
      <xdr:row>10</xdr:row>
      <xdr:rowOff>196216</xdr:rowOff>
    </xdr:to>
    <xdr:pic>
      <xdr:nvPicPr>
        <xdr:cNvPr id="3" name="Picture 2" descr="stair cut8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6725" y="483139"/>
          <a:ext cx="2543175" cy="180857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6</xdr:row>
      <xdr:rowOff>9525</xdr:rowOff>
    </xdr:from>
    <xdr:to>
      <xdr:col>14</xdr:col>
      <xdr:colOff>209550</xdr:colOff>
      <xdr:row>15</xdr:row>
      <xdr:rowOff>0</xdr:rowOff>
    </xdr:to>
    <xdr:cxnSp macro="">
      <xdr:nvCxnSpPr>
        <xdr:cNvPr id="7" name="Straight Connector 6"/>
        <xdr:cNvCxnSpPr/>
      </xdr:nvCxnSpPr>
      <xdr:spPr>
        <a:xfrm flipV="1">
          <a:off x="438150" y="1476375"/>
          <a:ext cx="2838450" cy="187642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200024</xdr:colOff>
      <xdr:row>11</xdr:row>
      <xdr:rowOff>0</xdr:rowOff>
    </xdr:from>
    <xdr:to>
      <xdr:col>3</xdr:col>
      <xdr:colOff>190499</xdr:colOff>
      <xdr:row>13</xdr:row>
      <xdr:rowOff>152400</xdr:rowOff>
    </xdr:to>
    <xdr:cxnSp macro="">
      <xdr:nvCxnSpPr>
        <xdr:cNvPr id="9" name="Straight Connector 8"/>
        <xdr:cNvCxnSpPr/>
      </xdr:nvCxnSpPr>
      <xdr:spPr>
        <a:xfrm rot="16200000" flipH="1">
          <a:off x="347662" y="2586037"/>
          <a:ext cx="571500" cy="4286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6</xdr:row>
      <xdr:rowOff>0</xdr:rowOff>
    </xdr:from>
    <xdr:to>
      <xdr:col>23</xdr:col>
      <xdr:colOff>9525</xdr:colOff>
      <xdr:row>10</xdr:row>
      <xdr:rowOff>200025</xdr:rowOff>
    </xdr:to>
    <xdr:cxnSp macro="">
      <xdr:nvCxnSpPr>
        <xdr:cNvPr id="11" name="Straight Connector 10"/>
        <xdr:cNvCxnSpPr/>
      </xdr:nvCxnSpPr>
      <xdr:spPr>
        <a:xfrm flipV="1">
          <a:off x="3724275" y="1466850"/>
          <a:ext cx="1323975" cy="10382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115052</xdr:colOff>
      <xdr:row>13</xdr:row>
      <xdr:rowOff>102052</xdr:rowOff>
    </xdr:from>
    <xdr:to>
      <xdr:col>3</xdr:col>
      <xdr:colOff>181734</xdr:colOff>
      <xdr:row>13</xdr:row>
      <xdr:rowOff>168896</xdr:rowOff>
    </xdr:to>
    <xdr:sp macro="" textlink="">
      <xdr:nvSpPr>
        <xdr:cNvPr id="14" name="Rectangle 13"/>
        <xdr:cNvSpPr/>
      </xdr:nvSpPr>
      <xdr:spPr>
        <a:xfrm rot="19590204">
          <a:off x="773519" y="3058943"/>
          <a:ext cx="66682" cy="6684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21</xdr:col>
      <xdr:colOff>95250</xdr:colOff>
      <xdr:row>34</xdr:row>
      <xdr:rowOff>66675</xdr:rowOff>
    </xdr:from>
    <xdr:to>
      <xdr:col>33</xdr:col>
      <xdr:colOff>133350</xdr:colOff>
      <xdr:row>40</xdr:row>
      <xdr:rowOff>114300</xdr:rowOff>
    </xdr:to>
    <xdr:pic>
      <xdr:nvPicPr>
        <xdr:cNvPr id="8" name="Picture 7" descr="stair cut10.jpg"/>
        <xdr:cNvPicPr>
          <a:picLocks noChangeAspect="1"/>
        </xdr:cNvPicPr>
      </xdr:nvPicPr>
      <xdr:blipFill>
        <a:blip xmlns:r="http://schemas.openxmlformats.org/officeDocument/2006/relationships" r:embed="rId3"/>
        <a:srcRect b="39371"/>
        <a:stretch>
          <a:fillRect/>
        </a:stretch>
      </xdr:blipFill>
      <xdr:spPr>
        <a:xfrm>
          <a:off x="4791075" y="7191375"/>
          <a:ext cx="2667000" cy="1304925"/>
        </a:xfrm>
        <a:prstGeom prst="rect">
          <a:avLst/>
        </a:prstGeom>
      </xdr:spPr>
    </xdr:pic>
    <xdr:clientData/>
  </xdr:twoCellAnchor>
  <xdr:twoCellAnchor>
    <xdr:from>
      <xdr:col>40</xdr:col>
      <xdr:colOff>79803</xdr:colOff>
      <xdr:row>18</xdr:row>
      <xdr:rowOff>125353</xdr:rowOff>
    </xdr:from>
    <xdr:to>
      <xdr:col>40</xdr:col>
      <xdr:colOff>81391</xdr:colOff>
      <xdr:row>19</xdr:row>
      <xdr:rowOff>66737</xdr:rowOff>
    </xdr:to>
    <xdr:cxnSp macro="">
      <xdr:nvCxnSpPr>
        <xdr:cNvPr id="15" name="Straight Connector 14"/>
        <xdr:cNvCxnSpPr/>
      </xdr:nvCxnSpPr>
      <xdr:spPr>
        <a:xfrm rot="5400000">
          <a:off x="8883895" y="4026146"/>
          <a:ext cx="153865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79803</xdr:colOff>
      <xdr:row>18</xdr:row>
      <xdr:rowOff>132681</xdr:rowOff>
    </xdr:from>
    <xdr:to>
      <xdr:col>50</xdr:col>
      <xdr:colOff>81391</xdr:colOff>
      <xdr:row>19</xdr:row>
      <xdr:rowOff>74065</xdr:rowOff>
    </xdr:to>
    <xdr:cxnSp macro="">
      <xdr:nvCxnSpPr>
        <xdr:cNvPr id="16" name="Straight Connector 15"/>
        <xdr:cNvCxnSpPr/>
      </xdr:nvCxnSpPr>
      <xdr:spPr>
        <a:xfrm rot="5400000">
          <a:off x="11081972" y="4033474"/>
          <a:ext cx="153865" cy="1588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73269</xdr:colOff>
      <xdr:row>18</xdr:row>
      <xdr:rowOff>197827</xdr:rowOff>
    </xdr:from>
    <xdr:to>
      <xdr:col>50</xdr:col>
      <xdr:colOff>73269</xdr:colOff>
      <xdr:row>18</xdr:row>
      <xdr:rowOff>199415</xdr:rowOff>
    </xdr:to>
    <xdr:cxnSp macro="">
      <xdr:nvCxnSpPr>
        <xdr:cNvPr id="20" name="Straight Arrow Connector 19"/>
        <xdr:cNvCxnSpPr/>
      </xdr:nvCxnSpPr>
      <xdr:spPr>
        <a:xfrm>
          <a:off x="8953500" y="4022481"/>
          <a:ext cx="2198077" cy="1588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44</xdr:col>
      <xdr:colOff>210284</xdr:colOff>
      <xdr:row>18</xdr:row>
      <xdr:rowOff>161071</xdr:rowOff>
    </xdr:from>
    <xdr:ext cx="215445" cy="281039"/>
    <xdr:sp macro="" textlink="">
      <xdr:nvSpPr>
        <xdr:cNvPr id="21" name="Rectangle 20"/>
        <xdr:cNvSpPr/>
      </xdr:nvSpPr>
      <xdr:spPr>
        <a:xfrm>
          <a:off x="9969746" y="3985725"/>
          <a:ext cx="215445" cy="28103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200" b="0" cap="none" spc="0">
              <a:ln w="12700">
                <a:solidFill>
                  <a:srgbClr val="0070C0"/>
                </a:solidFill>
                <a:prstDash val="solid"/>
              </a:ln>
              <a:solidFill>
                <a:srgbClr val="0070C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Century Gothic" pitchFamily="34" charset="0"/>
            </a:rPr>
            <a:t>i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139612</xdr:colOff>
      <xdr:row>2</xdr:row>
      <xdr:rowOff>47625</xdr:rowOff>
    </xdr:from>
    <xdr:to>
      <xdr:col>45</xdr:col>
      <xdr:colOff>27493</xdr:colOff>
      <xdr:row>19</xdr:row>
      <xdr:rowOff>175506</xdr:rowOff>
    </xdr:to>
    <xdr:pic>
      <xdr:nvPicPr>
        <xdr:cNvPr id="2" name="Picture 1" descr="stair cut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9157" y="463261"/>
          <a:ext cx="5299813" cy="32451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123825</xdr:colOff>
      <xdr:row>3</xdr:row>
      <xdr:rowOff>47626</xdr:rowOff>
    </xdr:from>
    <xdr:to>
      <xdr:col>40</xdr:col>
      <xdr:colOff>9525</xdr:colOff>
      <xdr:row>14</xdr:row>
      <xdr:rowOff>190500</xdr:rowOff>
    </xdr:to>
    <xdr:pic>
      <xdr:nvPicPr>
        <xdr:cNvPr id="2" name="Picture 1" descr="stair cut4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4425" y="742951"/>
          <a:ext cx="4229100" cy="2447924"/>
        </a:xfrm>
        <a:prstGeom prst="rect">
          <a:avLst/>
        </a:prstGeom>
      </xdr:spPr>
    </xdr:pic>
    <xdr:clientData/>
  </xdr:twoCellAnchor>
  <xdr:twoCellAnchor editAs="oneCell">
    <xdr:from>
      <xdr:col>22</xdr:col>
      <xdr:colOff>28575</xdr:colOff>
      <xdr:row>14</xdr:row>
      <xdr:rowOff>180975</xdr:rowOff>
    </xdr:from>
    <xdr:to>
      <xdr:col>37</xdr:col>
      <xdr:colOff>47624</xdr:colOff>
      <xdr:row>27</xdr:row>
      <xdr:rowOff>160706</xdr:rowOff>
    </xdr:to>
    <xdr:pic>
      <xdr:nvPicPr>
        <xdr:cNvPr id="3" name="Picture 2" descr="stair cut1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81350"/>
          <a:ext cx="3448049" cy="2284781"/>
        </a:xfrm>
        <a:prstGeom prst="rect">
          <a:avLst/>
        </a:prstGeom>
      </xdr:spPr>
    </xdr:pic>
    <xdr:clientData/>
  </xdr:twoCellAnchor>
  <xdr:twoCellAnchor editAs="oneCell">
    <xdr:from>
      <xdr:col>22</xdr:col>
      <xdr:colOff>142875</xdr:colOff>
      <xdr:row>30</xdr:row>
      <xdr:rowOff>190500</xdr:rowOff>
    </xdr:from>
    <xdr:to>
      <xdr:col>37</xdr:col>
      <xdr:colOff>161924</xdr:colOff>
      <xdr:row>41</xdr:row>
      <xdr:rowOff>170231</xdr:rowOff>
    </xdr:to>
    <xdr:pic>
      <xdr:nvPicPr>
        <xdr:cNvPr id="4" name="Picture 3" descr="stair cut1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72075" y="6191250"/>
          <a:ext cx="3448049" cy="22847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114300</xdr:colOff>
      <xdr:row>4</xdr:row>
      <xdr:rowOff>19050</xdr:rowOff>
    </xdr:from>
    <xdr:to>
      <xdr:col>47</xdr:col>
      <xdr:colOff>9524</xdr:colOff>
      <xdr:row>14</xdr:row>
      <xdr:rowOff>148126</xdr:rowOff>
    </xdr:to>
    <xdr:pic>
      <xdr:nvPicPr>
        <xdr:cNvPr id="5" name="Picture 4" descr="stair cut7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23925"/>
          <a:ext cx="4695824" cy="2224576"/>
        </a:xfrm>
        <a:prstGeom prst="rect">
          <a:avLst/>
        </a:prstGeom>
      </xdr:spPr>
    </xdr:pic>
    <xdr:clientData/>
  </xdr:twoCellAnchor>
  <xdr:twoCellAnchor>
    <xdr:from>
      <xdr:col>37</xdr:col>
      <xdr:colOff>181909</xdr:colOff>
      <xdr:row>6</xdr:row>
      <xdr:rowOff>42957</xdr:rowOff>
    </xdr:from>
    <xdr:to>
      <xdr:col>38</xdr:col>
      <xdr:colOff>15689</xdr:colOff>
      <xdr:row>6</xdr:row>
      <xdr:rowOff>106457</xdr:rowOff>
    </xdr:to>
    <xdr:sp macro="" textlink="">
      <xdr:nvSpPr>
        <xdr:cNvPr id="10" name="Oval 9"/>
        <xdr:cNvSpPr/>
      </xdr:nvSpPr>
      <xdr:spPr>
        <a:xfrm>
          <a:off x="8681571" y="1354045"/>
          <a:ext cx="6350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39</xdr:col>
      <xdr:colOff>114673</xdr:colOff>
      <xdr:row>6</xdr:row>
      <xdr:rowOff>59765</xdr:rowOff>
    </xdr:from>
    <xdr:to>
      <xdr:col>39</xdr:col>
      <xdr:colOff>178173</xdr:colOff>
      <xdr:row>6</xdr:row>
      <xdr:rowOff>123265</xdr:rowOff>
    </xdr:to>
    <xdr:sp macro="" textlink="">
      <xdr:nvSpPr>
        <xdr:cNvPr id="11" name="Oval 10"/>
        <xdr:cNvSpPr/>
      </xdr:nvSpPr>
      <xdr:spPr>
        <a:xfrm>
          <a:off x="9073776" y="1370853"/>
          <a:ext cx="6350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39</xdr:col>
      <xdr:colOff>179671</xdr:colOff>
      <xdr:row>8</xdr:row>
      <xdr:rowOff>95785</xdr:rowOff>
    </xdr:from>
    <xdr:to>
      <xdr:col>40</xdr:col>
      <xdr:colOff>13450</xdr:colOff>
      <xdr:row>8</xdr:row>
      <xdr:rowOff>159285</xdr:rowOff>
    </xdr:to>
    <xdr:sp macro="" textlink="">
      <xdr:nvSpPr>
        <xdr:cNvPr id="20" name="Oval 19"/>
        <xdr:cNvSpPr/>
      </xdr:nvSpPr>
      <xdr:spPr>
        <a:xfrm>
          <a:off x="9201207" y="1851106"/>
          <a:ext cx="6510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41</xdr:col>
      <xdr:colOff>45201</xdr:colOff>
      <xdr:row>6</xdr:row>
      <xdr:rowOff>59765</xdr:rowOff>
    </xdr:from>
    <xdr:to>
      <xdr:col>41</xdr:col>
      <xdr:colOff>108701</xdr:colOff>
      <xdr:row>6</xdr:row>
      <xdr:rowOff>123265</xdr:rowOff>
    </xdr:to>
    <xdr:sp macro="" textlink="">
      <xdr:nvSpPr>
        <xdr:cNvPr id="21" name="Oval 20"/>
        <xdr:cNvSpPr/>
      </xdr:nvSpPr>
      <xdr:spPr>
        <a:xfrm>
          <a:off x="9463745" y="1370853"/>
          <a:ext cx="6350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41</xdr:col>
      <xdr:colOff>203206</xdr:colOff>
      <xdr:row>8</xdr:row>
      <xdr:rowOff>96904</xdr:rowOff>
    </xdr:from>
    <xdr:to>
      <xdr:col>42</xdr:col>
      <xdr:colOff>36985</xdr:colOff>
      <xdr:row>8</xdr:row>
      <xdr:rowOff>160404</xdr:rowOff>
    </xdr:to>
    <xdr:sp macro="" textlink="">
      <xdr:nvSpPr>
        <xdr:cNvPr id="23" name="Oval 22"/>
        <xdr:cNvSpPr/>
      </xdr:nvSpPr>
      <xdr:spPr>
        <a:xfrm>
          <a:off x="9687385" y="1852225"/>
          <a:ext cx="6510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74</xdr:col>
      <xdr:colOff>163985</xdr:colOff>
      <xdr:row>3</xdr:row>
      <xdr:rowOff>128120</xdr:rowOff>
    </xdr:from>
    <xdr:to>
      <xdr:col>74</xdr:col>
      <xdr:colOff>227485</xdr:colOff>
      <xdr:row>3</xdr:row>
      <xdr:rowOff>191620</xdr:rowOff>
    </xdr:to>
    <xdr:sp macro="" textlink="">
      <xdr:nvSpPr>
        <xdr:cNvPr id="25" name="Oval 24"/>
        <xdr:cNvSpPr/>
      </xdr:nvSpPr>
      <xdr:spPr>
        <a:xfrm>
          <a:off x="17163309" y="817282"/>
          <a:ext cx="6350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37</xdr:col>
      <xdr:colOff>142688</xdr:colOff>
      <xdr:row>8</xdr:row>
      <xdr:rowOff>95785</xdr:rowOff>
    </xdr:from>
    <xdr:to>
      <xdr:col>37</xdr:col>
      <xdr:colOff>206188</xdr:colOff>
      <xdr:row>8</xdr:row>
      <xdr:rowOff>159285</xdr:rowOff>
    </xdr:to>
    <xdr:sp macro="" textlink="">
      <xdr:nvSpPr>
        <xdr:cNvPr id="26" name="Oval 25"/>
        <xdr:cNvSpPr/>
      </xdr:nvSpPr>
      <xdr:spPr>
        <a:xfrm>
          <a:off x="8701581" y="1851106"/>
          <a:ext cx="6350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35</xdr:col>
      <xdr:colOff>170703</xdr:colOff>
      <xdr:row>8</xdr:row>
      <xdr:rowOff>98985</xdr:rowOff>
    </xdr:from>
    <xdr:to>
      <xdr:col>36</xdr:col>
      <xdr:colOff>4483</xdr:colOff>
      <xdr:row>8</xdr:row>
      <xdr:rowOff>162485</xdr:rowOff>
    </xdr:to>
    <xdr:sp macro="" textlink="">
      <xdr:nvSpPr>
        <xdr:cNvPr id="28" name="Oval 27"/>
        <xdr:cNvSpPr/>
      </xdr:nvSpPr>
      <xdr:spPr>
        <a:xfrm>
          <a:off x="8210924" y="1824691"/>
          <a:ext cx="6350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42</xdr:col>
      <xdr:colOff>187512</xdr:colOff>
      <xdr:row>6</xdr:row>
      <xdr:rowOff>48559</xdr:rowOff>
    </xdr:from>
    <xdr:to>
      <xdr:col>43</xdr:col>
      <xdr:colOff>21292</xdr:colOff>
      <xdr:row>6</xdr:row>
      <xdr:rowOff>112059</xdr:rowOff>
    </xdr:to>
    <xdr:sp macro="" textlink="">
      <xdr:nvSpPr>
        <xdr:cNvPr id="29" name="Oval 28"/>
        <xdr:cNvSpPr/>
      </xdr:nvSpPr>
      <xdr:spPr>
        <a:xfrm>
          <a:off x="9835777" y="1359647"/>
          <a:ext cx="6350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68</xdr:col>
      <xdr:colOff>190878</xdr:colOff>
      <xdr:row>7</xdr:row>
      <xdr:rowOff>205442</xdr:rowOff>
    </xdr:from>
    <xdr:to>
      <xdr:col>69</xdr:col>
      <xdr:colOff>24657</xdr:colOff>
      <xdr:row>8</xdr:row>
      <xdr:rowOff>61633</xdr:rowOff>
    </xdr:to>
    <xdr:sp macro="" textlink="">
      <xdr:nvSpPr>
        <xdr:cNvPr id="30" name="Oval 29"/>
        <xdr:cNvSpPr/>
      </xdr:nvSpPr>
      <xdr:spPr>
        <a:xfrm>
          <a:off x="15811878" y="1723839"/>
          <a:ext cx="6350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23</xdr:col>
      <xdr:colOff>20410</xdr:colOff>
      <xdr:row>59</xdr:row>
      <xdr:rowOff>102054</xdr:rowOff>
    </xdr:from>
    <xdr:to>
      <xdr:col>43</xdr:col>
      <xdr:colOff>146956</xdr:colOff>
      <xdr:row>70</xdr:row>
      <xdr:rowOff>20220</xdr:rowOff>
    </xdr:to>
    <xdr:pic>
      <xdr:nvPicPr>
        <xdr:cNvPr id="40" name="Picture 39" descr="stair cut7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803" y="6776358"/>
          <a:ext cx="4752974" cy="2238183"/>
        </a:xfrm>
        <a:prstGeom prst="rect">
          <a:avLst/>
        </a:prstGeom>
      </xdr:spPr>
    </xdr:pic>
    <xdr:clientData/>
  </xdr:twoCellAnchor>
  <xdr:twoCellAnchor>
    <xdr:from>
      <xdr:col>34</xdr:col>
      <xdr:colOff>88019</xdr:colOff>
      <xdr:row>61</xdr:row>
      <xdr:rowOff>125961</xdr:rowOff>
    </xdr:from>
    <xdr:to>
      <xdr:col>34</xdr:col>
      <xdr:colOff>153120</xdr:colOff>
      <xdr:row>61</xdr:row>
      <xdr:rowOff>189461</xdr:rowOff>
    </xdr:to>
    <xdr:sp macro="" textlink="">
      <xdr:nvSpPr>
        <xdr:cNvPr id="41" name="Oval 40"/>
        <xdr:cNvSpPr/>
      </xdr:nvSpPr>
      <xdr:spPr>
        <a:xfrm>
          <a:off x="7952948" y="7222086"/>
          <a:ext cx="65101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36</xdr:col>
      <xdr:colOff>20784</xdr:colOff>
      <xdr:row>61</xdr:row>
      <xdr:rowOff>142769</xdr:rowOff>
    </xdr:from>
    <xdr:to>
      <xdr:col>36</xdr:col>
      <xdr:colOff>84284</xdr:colOff>
      <xdr:row>61</xdr:row>
      <xdr:rowOff>206269</xdr:rowOff>
    </xdr:to>
    <xdr:sp macro="" textlink="">
      <xdr:nvSpPr>
        <xdr:cNvPr id="42" name="Oval 41"/>
        <xdr:cNvSpPr/>
      </xdr:nvSpPr>
      <xdr:spPr>
        <a:xfrm>
          <a:off x="8348355" y="7238894"/>
          <a:ext cx="6350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36</xdr:col>
      <xdr:colOff>85782</xdr:colOff>
      <xdr:row>63</xdr:row>
      <xdr:rowOff>165181</xdr:rowOff>
    </xdr:from>
    <xdr:to>
      <xdr:col>36</xdr:col>
      <xdr:colOff>150882</xdr:colOff>
      <xdr:row>64</xdr:row>
      <xdr:rowOff>17770</xdr:rowOff>
    </xdr:to>
    <xdr:sp macro="" textlink="">
      <xdr:nvSpPr>
        <xdr:cNvPr id="43" name="Oval 42"/>
        <xdr:cNvSpPr/>
      </xdr:nvSpPr>
      <xdr:spPr>
        <a:xfrm>
          <a:off x="8413353" y="7683127"/>
          <a:ext cx="6510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37</xdr:col>
      <xdr:colOff>182633</xdr:colOff>
      <xdr:row>61</xdr:row>
      <xdr:rowOff>142769</xdr:rowOff>
    </xdr:from>
    <xdr:to>
      <xdr:col>38</xdr:col>
      <xdr:colOff>14812</xdr:colOff>
      <xdr:row>61</xdr:row>
      <xdr:rowOff>206269</xdr:rowOff>
    </xdr:to>
    <xdr:sp macro="" textlink="">
      <xdr:nvSpPr>
        <xdr:cNvPr id="44" name="Oval 43"/>
        <xdr:cNvSpPr/>
      </xdr:nvSpPr>
      <xdr:spPr>
        <a:xfrm>
          <a:off x="8741526" y="7238894"/>
          <a:ext cx="6350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38</xdr:col>
      <xdr:colOff>109317</xdr:colOff>
      <xdr:row>63</xdr:row>
      <xdr:rowOff>166300</xdr:rowOff>
    </xdr:from>
    <xdr:to>
      <xdr:col>38</xdr:col>
      <xdr:colOff>174417</xdr:colOff>
      <xdr:row>64</xdr:row>
      <xdr:rowOff>18889</xdr:rowOff>
    </xdr:to>
    <xdr:sp macro="" textlink="">
      <xdr:nvSpPr>
        <xdr:cNvPr id="45" name="Oval 44"/>
        <xdr:cNvSpPr/>
      </xdr:nvSpPr>
      <xdr:spPr>
        <a:xfrm>
          <a:off x="8899531" y="7684246"/>
          <a:ext cx="6510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34</xdr:col>
      <xdr:colOff>48798</xdr:colOff>
      <xdr:row>63</xdr:row>
      <xdr:rowOff>165181</xdr:rowOff>
    </xdr:from>
    <xdr:to>
      <xdr:col>34</xdr:col>
      <xdr:colOff>112298</xdr:colOff>
      <xdr:row>64</xdr:row>
      <xdr:rowOff>17770</xdr:rowOff>
    </xdr:to>
    <xdr:sp macro="" textlink="">
      <xdr:nvSpPr>
        <xdr:cNvPr id="46" name="Oval 45"/>
        <xdr:cNvSpPr/>
      </xdr:nvSpPr>
      <xdr:spPr>
        <a:xfrm>
          <a:off x="7913727" y="7683127"/>
          <a:ext cx="6350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32</xdr:col>
      <xdr:colOff>76813</xdr:colOff>
      <xdr:row>63</xdr:row>
      <xdr:rowOff>181989</xdr:rowOff>
    </xdr:from>
    <xdr:to>
      <xdr:col>32</xdr:col>
      <xdr:colOff>141914</xdr:colOff>
      <xdr:row>64</xdr:row>
      <xdr:rowOff>34578</xdr:rowOff>
    </xdr:to>
    <xdr:sp macro="" textlink="">
      <xdr:nvSpPr>
        <xdr:cNvPr id="47" name="Oval 46"/>
        <xdr:cNvSpPr/>
      </xdr:nvSpPr>
      <xdr:spPr>
        <a:xfrm>
          <a:off x="7479099" y="7699935"/>
          <a:ext cx="65101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39</xdr:col>
      <xdr:colOff>93622</xdr:colOff>
      <xdr:row>61</xdr:row>
      <xdr:rowOff>131563</xdr:rowOff>
    </xdr:from>
    <xdr:to>
      <xdr:col>39</xdr:col>
      <xdr:colOff>158723</xdr:colOff>
      <xdr:row>61</xdr:row>
      <xdr:rowOff>195063</xdr:rowOff>
    </xdr:to>
    <xdr:sp macro="" textlink="">
      <xdr:nvSpPr>
        <xdr:cNvPr id="48" name="Oval 47"/>
        <xdr:cNvSpPr/>
      </xdr:nvSpPr>
      <xdr:spPr>
        <a:xfrm>
          <a:off x="9115158" y="7227688"/>
          <a:ext cx="65101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26</xdr:col>
      <xdr:colOff>114300</xdr:colOff>
      <xdr:row>30</xdr:row>
      <xdr:rowOff>19050</xdr:rowOff>
    </xdr:from>
    <xdr:to>
      <xdr:col>47</xdr:col>
      <xdr:colOff>9524</xdr:colOff>
      <xdr:row>40</xdr:row>
      <xdr:rowOff>148126</xdr:rowOff>
    </xdr:to>
    <xdr:pic>
      <xdr:nvPicPr>
        <xdr:cNvPr id="49" name="Picture 48" descr="stair cut7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23925"/>
          <a:ext cx="4695824" cy="2224576"/>
        </a:xfrm>
        <a:prstGeom prst="rect">
          <a:avLst/>
        </a:prstGeom>
      </xdr:spPr>
    </xdr:pic>
    <xdr:clientData/>
  </xdr:twoCellAnchor>
  <xdr:twoCellAnchor>
    <xdr:from>
      <xdr:col>37</xdr:col>
      <xdr:colOff>181909</xdr:colOff>
      <xdr:row>32</xdr:row>
      <xdr:rowOff>42957</xdr:rowOff>
    </xdr:from>
    <xdr:to>
      <xdr:col>38</xdr:col>
      <xdr:colOff>15689</xdr:colOff>
      <xdr:row>32</xdr:row>
      <xdr:rowOff>106457</xdr:rowOff>
    </xdr:to>
    <xdr:sp macro="" textlink="">
      <xdr:nvSpPr>
        <xdr:cNvPr id="50" name="Oval 49"/>
        <xdr:cNvSpPr/>
      </xdr:nvSpPr>
      <xdr:spPr>
        <a:xfrm>
          <a:off x="8640109" y="1366932"/>
          <a:ext cx="6238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39</xdr:col>
      <xdr:colOff>114673</xdr:colOff>
      <xdr:row>32</xdr:row>
      <xdr:rowOff>59765</xdr:rowOff>
    </xdr:from>
    <xdr:to>
      <xdr:col>39</xdr:col>
      <xdr:colOff>178173</xdr:colOff>
      <xdr:row>32</xdr:row>
      <xdr:rowOff>123265</xdr:rowOff>
    </xdr:to>
    <xdr:sp macro="" textlink="">
      <xdr:nvSpPr>
        <xdr:cNvPr id="51" name="Oval 50"/>
        <xdr:cNvSpPr/>
      </xdr:nvSpPr>
      <xdr:spPr>
        <a:xfrm>
          <a:off x="9030073" y="1383740"/>
          <a:ext cx="6350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39</xdr:col>
      <xdr:colOff>179671</xdr:colOff>
      <xdr:row>34</xdr:row>
      <xdr:rowOff>95785</xdr:rowOff>
    </xdr:from>
    <xdr:to>
      <xdr:col>40</xdr:col>
      <xdr:colOff>13450</xdr:colOff>
      <xdr:row>34</xdr:row>
      <xdr:rowOff>159285</xdr:rowOff>
    </xdr:to>
    <xdr:sp macro="" textlink="">
      <xdr:nvSpPr>
        <xdr:cNvPr id="52" name="Oval 51"/>
        <xdr:cNvSpPr/>
      </xdr:nvSpPr>
      <xdr:spPr>
        <a:xfrm>
          <a:off x="9095071" y="1838860"/>
          <a:ext cx="62379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41</xdr:col>
      <xdr:colOff>45201</xdr:colOff>
      <xdr:row>32</xdr:row>
      <xdr:rowOff>59765</xdr:rowOff>
    </xdr:from>
    <xdr:to>
      <xdr:col>41</xdr:col>
      <xdr:colOff>108701</xdr:colOff>
      <xdr:row>32</xdr:row>
      <xdr:rowOff>123265</xdr:rowOff>
    </xdr:to>
    <xdr:sp macro="" textlink="">
      <xdr:nvSpPr>
        <xdr:cNvPr id="53" name="Oval 52"/>
        <xdr:cNvSpPr/>
      </xdr:nvSpPr>
      <xdr:spPr>
        <a:xfrm>
          <a:off x="9417801" y="1383740"/>
          <a:ext cx="6350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41</xdr:col>
      <xdr:colOff>203206</xdr:colOff>
      <xdr:row>34</xdr:row>
      <xdr:rowOff>96904</xdr:rowOff>
    </xdr:from>
    <xdr:to>
      <xdr:col>42</xdr:col>
      <xdr:colOff>36985</xdr:colOff>
      <xdr:row>34</xdr:row>
      <xdr:rowOff>160404</xdr:rowOff>
    </xdr:to>
    <xdr:sp macro="" textlink="">
      <xdr:nvSpPr>
        <xdr:cNvPr id="54" name="Oval 53"/>
        <xdr:cNvSpPr/>
      </xdr:nvSpPr>
      <xdr:spPr>
        <a:xfrm>
          <a:off x="9575806" y="1839979"/>
          <a:ext cx="62379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74</xdr:col>
      <xdr:colOff>163985</xdr:colOff>
      <xdr:row>29</xdr:row>
      <xdr:rowOff>128120</xdr:rowOff>
    </xdr:from>
    <xdr:to>
      <xdr:col>74</xdr:col>
      <xdr:colOff>227485</xdr:colOff>
      <xdr:row>29</xdr:row>
      <xdr:rowOff>191620</xdr:rowOff>
    </xdr:to>
    <xdr:sp macro="" textlink="">
      <xdr:nvSpPr>
        <xdr:cNvPr id="55" name="Oval 54"/>
        <xdr:cNvSpPr/>
      </xdr:nvSpPr>
      <xdr:spPr>
        <a:xfrm>
          <a:off x="17080385" y="823445"/>
          <a:ext cx="6350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37</xdr:col>
      <xdr:colOff>142688</xdr:colOff>
      <xdr:row>34</xdr:row>
      <xdr:rowOff>95785</xdr:rowOff>
    </xdr:from>
    <xdr:to>
      <xdr:col>37</xdr:col>
      <xdr:colOff>206188</xdr:colOff>
      <xdr:row>34</xdr:row>
      <xdr:rowOff>159285</xdr:rowOff>
    </xdr:to>
    <xdr:sp macro="" textlink="">
      <xdr:nvSpPr>
        <xdr:cNvPr id="56" name="Oval 55"/>
        <xdr:cNvSpPr/>
      </xdr:nvSpPr>
      <xdr:spPr>
        <a:xfrm>
          <a:off x="8600888" y="1838860"/>
          <a:ext cx="6350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35</xdr:col>
      <xdr:colOff>170703</xdr:colOff>
      <xdr:row>34</xdr:row>
      <xdr:rowOff>98985</xdr:rowOff>
    </xdr:from>
    <xdr:to>
      <xdr:col>36</xdr:col>
      <xdr:colOff>4483</xdr:colOff>
      <xdr:row>34</xdr:row>
      <xdr:rowOff>162485</xdr:rowOff>
    </xdr:to>
    <xdr:sp macro="" textlink="">
      <xdr:nvSpPr>
        <xdr:cNvPr id="57" name="Oval 56"/>
        <xdr:cNvSpPr/>
      </xdr:nvSpPr>
      <xdr:spPr>
        <a:xfrm>
          <a:off x="8171703" y="1842060"/>
          <a:ext cx="6238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42</xdr:col>
      <xdr:colOff>187512</xdr:colOff>
      <xdr:row>32</xdr:row>
      <xdr:rowOff>48559</xdr:rowOff>
    </xdr:from>
    <xdr:to>
      <xdr:col>43</xdr:col>
      <xdr:colOff>21292</xdr:colOff>
      <xdr:row>32</xdr:row>
      <xdr:rowOff>112059</xdr:rowOff>
    </xdr:to>
    <xdr:sp macro="" textlink="">
      <xdr:nvSpPr>
        <xdr:cNvPr id="58" name="Oval 57"/>
        <xdr:cNvSpPr/>
      </xdr:nvSpPr>
      <xdr:spPr>
        <a:xfrm>
          <a:off x="9788712" y="1372534"/>
          <a:ext cx="62380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68</xdr:col>
      <xdr:colOff>190878</xdr:colOff>
      <xdr:row>33</xdr:row>
      <xdr:rowOff>205442</xdr:rowOff>
    </xdr:from>
    <xdr:to>
      <xdr:col>69</xdr:col>
      <xdr:colOff>24657</xdr:colOff>
      <xdr:row>34</xdr:row>
      <xdr:rowOff>61633</xdr:rowOff>
    </xdr:to>
    <xdr:sp macro="" textlink="">
      <xdr:nvSpPr>
        <xdr:cNvPr id="59" name="Oval 58"/>
        <xdr:cNvSpPr/>
      </xdr:nvSpPr>
      <xdr:spPr>
        <a:xfrm>
          <a:off x="15735678" y="1738967"/>
          <a:ext cx="62379" cy="6574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33</xdr:col>
      <xdr:colOff>33120</xdr:colOff>
      <xdr:row>35</xdr:row>
      <xdr:rowOff>40776</xdr:rowOff>
    </xdr:from>
    <xdr:to>
      <xdr:col>33</xdr:col>
      <xdr:colOff>94442</xdr:colOff>
      <xdr:row>35</xdr:row>
      <xdr:rowOff>104276</xdr:rowOff>
    </xdr:to>
    <xdr:sp macro="" textlink="">
      <xdr:nvSpPr>
        <xdr:cNvPr id="60" name="Oval 59"/>
        <xdr:cNvSpPr/>
      </xdr:nvSpPr>
      <xdr:spPr>
        <a:xfrm>
          <a:off x="7541995" y="7152776"/>
          <a:ext cx="61322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31</xdr:col>
      <xdr:colOff>160119</xdr:colOff>
      <xdr:row>36</xdr:row>
      <xdr:rowOff>136026</xdr:rowOff>
    </xdr:from>
    <xdr:to>
      <xdr:col>31</xdr:col>
      <xdr:colOff>221441</xdr:colOff>
      <xdr:row>36</xdr:row>
      <xdr:rowOff>199526</xdr:rowOff>
    </xdr:to>
    <xdr:sp macro="" textlink="">
      <xdr:nvSpPr>
        <xdr:cNvPr id="61" name="Oval 60"/>
        <xdr:cNvSpPr/>
      </xdr:nvSpPr>
      <xdr:spPr>
        <a:xfrm>
          <a:off x="7213911" y="7459693"/>
          <a:ext cx="61322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30</xdr:col>
      <xdr:colOff>38411</xdr:colOff>
      <xdr:row>38</xdr:row>
      <xdr:rowOff>72526</xdr:rowOff>
    </xdr:from>
    <xdr:to>
      <xdr:col>30</xdr:col>
      <xdr:colOff>99733</xdr:colOff>
      <xdr:row>38</xdr:row>
      <xdr:rowOff>136026</xdr:rowOff>
    </xdr:to>
    <xdr:sp macro="" textlink="">
      <xdr:nvSpPr>
        <xdr:cNvPr id="62" name="Oval 61"/>
        <xdr:cNvSpPr/>
      </xdr:nvSpPr>
      <xdr:spPr>
        <a:xfrm>
          <a:off x="6864661" y="7819526"/>
          <a:ext cx="61322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28</xdr:col>
      <xdr:colOff>80744</xdr:colOff>
      <xdr:row>40</xdr:row>
      <xdr:rowOff>35484</xdr:rowOff>
    </xdr:from>
    <xdr:to>
      <xdr:col>28</xdr:col>
      <xdr:colOff>142066</xdr:colOff>
      <xdr:row>40</xdr:row>
      <xdr:rowOff>98984</xdr:rowOff>
    </xdr:to>
    <xdr:sp macro="" textlink="">
      <xdr:nvSpPr>
        <xdr:cNvPr id="63" name="Oval 62"/>
        <xdr:cNvSpPr/>
      </xdr:nvSpPr>
      <xdr:spPr>
        <a:xfrm>
          <a:off x="6451911" y="8205817"/>
          <a:ext cx="61322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29</xdr:col>
      <xdr:colOff>202453</xdr:colOff>
      <xdr:row>39</xdr:row>
      <xdr:rowOff>178359</xdr:rowOff>
    </xdr:from>
    <xdr:to>
      <xdr:col>30</xdr:col>
      <xdr:colOff>36233</xdr:colOff>
      <xdr:row>40</xdr:row>
      <xdr:rowOff>30193</xdr:rowOff>
    </xdr:to>
    <xdr:sp macro="" textlink="">
      <xdr:nvSpPr>
        <xdr:cNvPr id="64" name="Oval 63"/>
        <xdr:cNvSpPr/>
      </xdr:nvSpPr>
      <xdr:spPr>
        <a:xfrm>
          <a:off x="6801161" y="8137026"/>
          <a:ext cx="61322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31</xdr:col>
      <xdr:colOff>133661</xdr:colOff>
      <xdr:row>38</xdr:row>
      <xdr:rowOff>35484</xdr:rowOff>
    </xdr:from>
    <xdr:to>
      <xdr:col>31</xdr:col>
      <xdr:colOff>194983</xdr:colOff>
      <xdr:row>38</xdr:row>
      <xdr:rowOff>98984</xdr:rowOff>
    </xdr:to>
    <xdr:sp macro="" textlink="">
      <xdr:nvSpPr>
        <xdr:cNvPr id="65" name="Oval 64"/>
        <xdr:cNvSpPr/>
      </xdr:nvSpPr>
      <xdr:spPr>
        <a:xfrm>
          <a:off x="7187453" y="7782484"/>
          <a:ext cx="61322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  <xdr:twoCellAnchor>
    <xdr:from>
      <xdr:col>32</xdr:col>
      <xdr:colOff>213037</xdr:colOff>
      <xdr:row>36</xdr:row>
      <xdr:rowOff>157192</xdr:rowOff>
    </xdr:from>
    <xdr:to>
      <xdr:col>33</xdr:col>
      <xdr:colOff>46817</xdr:colOff>
      <xdr:row>37</xdr:row>
      <xdr:rowOff>9026</xdr:rowOff>
    </xdr:to>
    <xdr:sp macro="" textlink="">
      <xdr:nvSpPr>
        <xdr:cNvPr id="66" name="Oval 65"/>
        <xdr:cNvSpPr/>
      </xdr:nvSpPr>
      <xdr:spPr>
        <a:xfrm>
          <a:off x="7494370" y="7480859"/>
          <a:ext cx="61322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ln>
              <a:solidFill>
                <a:srgbClr val="0070C0"/>
              </a:solidFill>
            </a:ln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75"/>
  <sheetViews>
    <sheetView tabSelected="1" zoomScale="120" zoomScaleNormal="120" workbookViewId="0">
      <selection activeCell="I24" sqref="I24:J24"/>
    </sheetView>
  </sheetViews>
  <sheetFormatPr defaultColWidth="2.42578125" defaultRowHeight="12" customHeight="1"/>
  <cols>
    <col min="1" max="15" width="2.42578125" style="13"/>
    <col min="16" max="17" width="2.5703125" style="13" customWidth="1"/>
    <col min="18" max="21" width="2.42578125" style="13"/>
    <col min="22" max="22" width="3" style="13" bestFit="1" customWidth="1"/>
    <col min="23" max="23" width="2.42578125" style="13"/>
    <col min="24" max="24" width="3.28515625" style="13" bestFit="1" customWidth="1"/>
    <col min="25" max="16384" width="2.42578125" style="13"/>
  </cols>
  <sheetData>
    <row r="1" spans="1:44" ht="12" customHeight="1">
      <c r="G1" s="279">
        <v>1000</v>
      </c>
      <c r="H1" s="279"/>
      <c r="I1" s="279"/>
      <c r="J1" s="279"/>
      <c r="K1" s="279"/>
      <c r="W1" s="279">
        <v>2500</v>
      </c>
      <c r="X1" s="279"/>
      <c r="Y1" s="279"/>
      <c r="AJ1" s="279">
        <v>1000</v>
      </c>
      <c r="AK1" s="279"/>
      <c r="AL1" s="279"/>
      <c r="AM1" s="279"/>
      <c r="AN1" s="279"/>
    </row>
    <row r="2" spans="1:44" ht="12" customHeight="1">
      <c r="C2" s="29"/>
      <c r="D2" s="29"/>
      <c r="E2" s="29"/>
      <c r="F2" s="29"/>
      <c r="G2" s="280"/>
      <c r="H2" s="280"/>
      <c r="I2" s="280"/>
      <c r="J2" s="280"/>
      <c r="K2" s="280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80"/>
      <c r="X2" s="280"/>
      <c r="Y2" s="280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80"/>
      <c r="AK2" s="280"/>
      <c r="AL2" s="280"/>
      <c r="AM2" s="280"/>
      <c r="AN2" s="280"/>
      <c r="AO2" s="29"/>
      <c r="AP2" s="29"/>
      <c r="AQ2" s="29"/>
      <c r="AR2" s="29"/>
    </row>
    <row r="3" spans="1:44" ht="12" customHeight="1">
      <c r="C3" s="2"/>
      <c r="D3" s="3"/>
      <c r="E3" s="49"/>
      <c r="F3" s="49"/>
      <c r="G3" s="49"/>
      <c r="H3" s="49"/>
      <c r="I3" s="49"/>
      <c r="J3" s="49"/>
      <c r="K3" s="49"/>
      <c r="L3" s="49"/>
      <c r="M3" s="50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55"/>
      <c r="AI3" s="49"/>
      <c r="AJ3" s="49"/>
      <c r="AK3" s="49"/>
      <c r="AL3" s="49"/>
      <c r="AM3" s="49"/>
      <c r="AN3" s="49"/>
      <c r="AO3" s="49"/>
      <c r="AP3" s="49"/>
      <c r="AQ3" s="1"/>
      <c r="AR3" s="2"/>
    </row>
    <row r="4" spans="1:44" ht="12" customHeight="1">
      <c r="C4" s="2"/>
      <c r="D4" s="3"/>
      <c r="E4" s="51"/>
      <c r="F4" s="146" t="s">
        <v>185</v>
      </c>
      <c r="G4" s="146"/>
      <c r="H4" s="146"/>
      <c r="I4" s="146"/>
      <c r="J4" s="146"/>
      <c r="K4" s="146"/>
      <c r="L4" s="146"/>
      <c r="M4" s="52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56"/>
      <c r="AI4" s="146" t="s">
        <v>186</v>
      </c>
      <c r="AJ4" s="146"/>
      <c r="AK4" s="146"/>
      <c r="AL4" s="146"/>
      <c r="AM4" s="146"/>
      <c r="AN4" s="146"/>
      <c r="AO4" s="146"/>
      <c r="AP4" s="51"/>
      <c r="AQ4" s="1"/>
      <c r="AR4" s="2"/>
    </row>
    <row r="5" spans="1:44" ht="12" customHeight="1">
      <c r="C5" s="2"/>
      <c r="D5" s="3"/>
      <c r="E5" s="51"/>
      <c r="F5" s="51"/>
      <c r="G5" s="51"/>
      <c r="H5" s="51"/>
      <c r="I5" s="51"/>
      <c r="J5" s="51"/>
      <c r="K5" s="51"/>
      <c r="L5" s="51"/>
      <c r="M5" s="52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56"/>
      <c r="AI5" s="51"/>
      <c r="AJ5" s="51"/>
      <c r="AK5" s="51"/>
      <c r="AL5" s="51"/>
      <c r="AM5" s="51"/>
      <c r="AN5" s="51"/>
      <c r="AO5" s="51"/>
      <c r="AP5" s="51"/>
      <c r="AQ5" s="1"/>
      <c r="AR5" s="2"/>
    </row>
    <row r="6" spans="1:44" ht="12" customHeight="1">
      <c r="C6" s="2"/>
      <c r="D6" s="3"/>
      <c r="E6" s="51"/>
      <c r="F6" s="51"/>
      <c r="G6" s="51"/>
      <c r="H6" s="51"/>
      <c r="I6" s="51"/>
      <c r="J6" s="51"/>
      <c r="K6" s="51"/>
      <c r="L6" s="51"/>
      <c r="M6" s="52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56"/>
      <c r="AI6" s="51"/>
      <c r="AJ6" s="51"/>
      <c r="AK6" s="51"/>
      <c r="AL6" s="51"/>
      <c r="AM6" s="51"/>
      <c r="AN6" s="51"/>
      <c r="AO6" s="51"/>
      <c r="AP6" s="51"/>
      <c r="AQ6" s="1"/>
      <c r="AR6" s="2"/>
    </row>
    <row r="7" spans="1:44" ht="12" customHeight="1">
      <c r="C7" s="2"/>
      <c r="D7" s="3"/>
      <c r="E7" s="51"/>
      <c r="F7" s="51"/>
      <c r="G7" s="51"/>
      <c r="H7" s="51"/>
      <c r="I7" s="51"/>
      <c r="J7" s="51"/>
      <c r="K7" s="51"/>
      <c r="L7" s="51"/>
      <c r="M7" s="52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56"/>
      <c r="AI7" s="51"/>
      <c r="AJ7" s="51"/>
      <c r="AK7" s="51"/>
      <c r="AL7" s="51"/>
      <c r="AM7" s="51"/>
      <c r="AN7" s="51"/>
      <c r="AO7" s="51"/>
      <c r="AP7" s="51"/>
      <c r="AQ7" s="1"/>
      <c r="AR7" s="2"/>
    </row>
    <row r="8" spans="1:44" ht="12" customHeight="1">
      <c r="C8" s="2"/>
      <c r="D8" s="3"/>
      <c r="E8" s="51"/>
      <c r="F8" s="51"/>
      <c r="G8" s="51"/>
      <c r="H8" s="51"/>
      <c r="I8" s="51"/>
      <c r="J8" s="51"/>
      <c r="K8" s="51"/>
      <c r="L8" s="51"/>
      <c r="M8" s="52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56"/>
      <c r="AI8" s="51"/>
      <c r="AJ8" s="51"/>
      <c r="AK8" s="51"/>
      <c r="AL8" s="51"/>
      <c r="AM8" s="51"/>
      <c r="AN8" s="51"/>
      <c r="AO8" s="51"/>
      <c r="AP8" s="51"/>
      <c r="AQ8" s="1"/>
      <c r="AR8" s="2"/>
    </row>
    <row r="9" spans="1:44" ht="12" customHeight="1">
      <c r="C9" s="2"/>
      <c r="D9" s="3"/>
      <c r="E9" s="51"/>
      <c r="F9" s="51"/>
      <c r="G9" s="51"/>
      <c r="H9" s="51"/>
      <c r="I9" s="51"/>
      <c r="J9" s="51"/>
      <c r="K9" s="51"/>
      <c r="L9" s="51"/>
      <c r="M9" s="52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56"/>
      <c r="AI9" s="51"/>
      <c r="AJ9" s="51"/>
      <c r="AK9" s="51"/>
      <c r="AL9" s="51"/>
      <c r="AM9" s="51"/>
      <c r="AN9" s="51"/>
      <c r="AO9" s="51"/>
      <c r="AP9" s="51"/>
      <c r="AQ9" s="1"/>
      <c r="AR9" s="2"/>
    </row>
    <row r="10" spans="1:44" ht="12" customHeight="1">
      <c r="A10" s="281">
        <v>2500</v>
      </c>
      <c r="B10" s="282"/>
      <c r="C10" s="282"/>
      <c r="D10" s="283"/>
      <c r="E10" s="51"/>
      <c r="F10" s="51"/>
      <c r="G10" s="51"/>
      <c r="H10" s="51"/>
      <c r="I10" s="51"/>
      <c r="J10" s="51"/>
      <c r="K10" s="51"/>
      <c r="L10" s="51"/>
      <c r="M10" s="52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56"/>
      <c r="AI10" s="51"/>
      <c r="AJ10" s="51"/>
      <c r="AK10" s="51"/>
      <c r="AL10" s="51"/>
      <c r="AM10" s="51"/>
      <c r="AN10" s="51"/>
      <c r="AO10" s="51"/>
      <c r="AP10" s="51"/>
      <c r="AQ10" s="1"/>
      <c r="AR10" s="2"/>
    </row>
    <row r="11" spans="1:44" ht="12" customHeight="1">
      <c r="A11" s="282"/>
      <c r="B11" s="282"/>
      <c r="C11" s="282"/>
      <c r="D11" s="283"/>
      <c r="E11" s="51"/>
      <c r="F11" s="51"/>
      <c r="G11" s="51"/>
      <c r="H11" s="51"/>
      <c r="I11" s="51"/>
      <c r="J11" s="51"/>
      <c r="K11" s="284">
        <v>100</v>
      </c>
      <c r="L11" s="284"/>
      <c r="M11" s="285"/>
      <c r="N11" s="148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50"/>
      <c r="AH11" s="56"/>
      <c r="AI11" s="51"/>
      <c r="AJ11" s="51"/>
      <c r="AK11" s="51"/>
      <c r="AL11" s="51"/>
      <c r="AM11" s="51"/>
      <c r="AN11" s="51"/>
      <c r="AO11" s="51"/>
      <c r="AP11" s="51"/>
      <c r="AQ11" s="1"/>
      <c r="AR11" s="2"/>
    </row>
    <row r="12" spans="1:44" ht="12" customHeight="1">
      <c r="A12" s="282"/>
      <c r="B12" s="282"/>
      <c r="C12" s="282"/>
      <c r="D12" s="283"/>
      <c r="E12" s="51"/>
      <c r="F12" s="51"/>
      <c r="G12" s="51"/>
      <c r="H12" s="51"/>
      <c r="I12" s="51"/>
      <c r="J12" s="51"/>
      <c r="K12" s="51"/>
      <c r="L12" s="51"/>
      <c r="M12" s="52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56"/>
      <c r="AI12" s="51"/>
      <c r="AJ12" s="51"/>
      <c r="AK12" s="51"/>
      <c r="AL12" s="51"/>
      <c r="AM12" s="51"/>
      <c r="AN12" s="51"/>
      <c r="AO12" s="51"/>
      <c r="AP12" s="51"/>
      <c r="AQ12" s="1"/>
      <c r="AR12" s="2"/>
    </row>
    <row r="13" spans="1:44" ht="12" customHeight="1">
      <c r="C13" s="2"/>
      <c r="D13" s="3"/>
      <c r="E13" s="51"/>
      <c r="F13" s="51"/>
      <c r="G13" s="51"/>
      <c r="H13" s="51"/>
      <c r="I13" s="51"/>
      <c r="J13" s="51"/>
      <c r="K13" s="51"/>
      <c r="L13" s="51"/>
      <c r="M13" s="52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56"/>
      <c r="AI13" s="51"/>
      <c r="AJ13" s="51"/>
      <c r="AK13" s="51"/>
      <c r="AL13" s="51"/>
      <c r="AM13" s="51"/>
      <c r="AN13" s="51"/>
      <c r="AO13" s="51"/>
      <c r="AP13" s="51"/>
      <c r="AQ13" s="1"/>
      <c r="AR13" s="2"/>
    </row>
    <row r="14" spans="1:44" ht="12" customHeight="1">
      <c r="C14" s="2"/>
      <c r="D14" s="3"/>
      <c r="E14" s="51"/>
      <c r="F14" s="51"/>
      <c r="G14" s="51"/>
      <c r="H14" s="51"/>
      <c r="I14" s="51"/>
      <c r="J14" s="51"/>
      <c r="K14" s="51"/>
      <c r="L14" s="51"/>
      <c r="M14" s="52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56"/>
      <c r="AI14" s="51"/>
      <c r="AJ14" s="51"/>
      <c r="AK14" s="51"/>
      <c r="AL14" s="51"/>
      <c r="AM14" s="51"/>
      <c r="AN14" s="51"/>
      <c r="AO14" s="51"/>
      <c r="AP14" s="51"/>
      <c r="AQ14" s="1"/>
      <c r="AR14" s="2"/>
    </row>
    <row r="15" spans="1:44" ht="12" customHeight="1">
      <c r="C15" s="2"/>
      <c r="D15" s="3"/>
      <c r="E15" s="51"/>
      <c r="F15" s="51"/>
      <c r="G15" s="51"/>
      <c r="H15" s="51"/>
      <c r="I15" s="51"/>
      <c r="J15" s="51"/>
      <c r="K15" s="51"/>
      <c r="L15" s="51"/>
      <c r="M15" s="52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286">
        <v>1200</v>
      </c>
      <c r="AI15" s="287"/>
      <c r="AJ15" s="287"/>
      <c r="AK15" s="51"/>
      <c r="AL15" s="51"/>
      <c r="AM15" s="51"/>
      <c r="AN15" s="51"/>
      <c r="AO15" s="51"/>
      <c r="AP15" s="51"/>
      <c r="AQ15" s="1"/>
      <c r="AR15" s="2"/>
    </row>
    <row r="16" spans="1:44" ht="12" customHeight="1">
      <c r="C16" s="2"/>
      <c r="D16" s="3"/>
      <c r="E16" s="51"/>
      <c r="F16" s="51"/>
      <c r="G16" s="51"/>
      <c r="H16" s="51"/>
      <c r="I16" s="51"/>
      <c r="J16" s="51"/>
      <c r="K16" s="51" t="s">
        <v>216</v>
      </c>
      <c r="L16" s="51"/>
      <c r="M16" s="52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288"/>
      <c r="AI16" s="287"/>
      <c r="AJ16" s="287"/>
      <c r="AK16" s="51"/>
      <c r="AL16" s="51"/>
      <c r="AM16" s="51"/>
      <c r="AN16" s="51"/>
      <c r="AO16" s="51"/>
      <c r="AP16" s="51"/>
      <c r="AQ16" s="1"/>
      <c r="AR16" s="2"/>
    </row>
    <row r="17" spans="3:46" ht="12" customHeight="1">
      <c r="C17" s="2"/>
      <c r="D17" s="3"/>
      <c r="E17" s="51"/>
      <c r="F17" s="51"/>
      <c r="G17" s="51"/>
      <c r="H17" s="51"/>
      <c r="I17" s="51"/>
      <c r="J17" s="51"/>
      <c r="K17" s="51"/>
      <c r="L17" s="51"/>
      <c r="M17" s="52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56"/>
      <c r="AI17" s="51"/>
      <c r="AJ17" s="51"/>
      <c r="AK17" s="51"/>
      <c r="AL17" s="51"/>
      <c r="AM17" s="51"/>
      <c r="AN17" s="51"/>
      <c r="AO17" s="51"/>
      <c r="AP17" s="51"/>
      <c r="AQ17" s="1"/>
      <c r="AR17" s="2"/>
    </row>
    <row r="18" spans="3:46" ht="12" customHeight="1">
      <c r="C18" s="2"/>
      <c r="D18" s="3"/>
      <c r="E18" s="51"/>
      <c r="F18" s="51"/>
      <c r="G18" s="51"/>
      <c r="H18" s="51"/>
      <c r="I18" s="51"/>
      <c r="J18" s="51"/>
      <c r="K18" s="51"/>
      <c r="L18" s="51"/>
      <c r="M18" s="52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56"/>
      <c r="AI18" s="51"/>
      <c r="AJ18" s="51"/>
      <c r="AK18" s="51"/>
      <c r="AL18" s="51"/>
      <c r="AM18" s="51"/>
      <c r="AN18" s="51"/>
      <c r="AO18" s="51"/>
      <c r="AP18" s="51"/>
      <c r="AQ18" s="1"/>
      <c r="AR18" s="2"/>
    </row>
    <row r="19" spans="3:46" ht="12" customHeight="1">
      <c r="C19" s="2"/>
      <c r="D19" s="3"/>
      <c r="E19" s="53"/>
      <c r="F19" s="53"/>
      <c r="G19" s="53"/>
      <c r="H19" s="53"/>
      <c r="I19" s="53"/>
      <c r="J19" s="53"/>
      <c r="K19" s="53"/>
      <c r="L19" s="53"/>
      <c r="M19" s="54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57"/>
      <c r="AI19" s="53"/>
      <c r="AJ19" s="53"/>
      <c r="AK19" s="53"/>
      <c r="AL19" s="53"/>
      <c r="AM19" s="53"/>
      <c r="AN19" s="53"/>
      <c r="AO19" s="53"/>
      <c r="AP19" s="53"/>
      <c r="AQ19" s="1"/>
      <c r="AR19" s="2"/>
    </row>
    <row r="20" spans="3:46" ht="12" customHeight="1">
      <c r="AK20" s="292">
        <v>1000</v>
      </c>
      <c r="AL20" s="292"/>
      <c r="AM20" s="292"/>
      <c r="AQ20" s="279">
        <v>250</v>
      </c>
      <c r="AR20" s="279"/>
    </row>
    <row r="21" spans="3:46" ht="12" customHeight="1">
      <c r="C21" s="39" t="s">
        <v>18</v>
      </c>
      <c r="AH21" s="14"/>
      <c r="AI21" s="14"/>
      <c r="AJ21" s="14"/>
      <c r="AK21" s="280"/>
      <c r="AL21" s="280"/>
      <c r="AM21" s="280"/>
      <c r="AN21" s="14"/>
      <c r="AO21" s="14"/>
      <c r="AP21" s="14"/>
      <c r="AQ21" s="280"/>
      <c r="AR21" s="280"/>
    </row>
    <row r="22" spans="3:46" ht="12" customHeight="1">
      <c r="AG22" s="16"/>
      <c r="AH22" s="165"/>
      <c r="AI22" s="165"/>
      <c r="AJ22" s="165"/>
      <c r="AK22" s="165"/>
      <c r="AL22" s="165"/>
      <c r="AM22" s="165"/>
      <c r="AN22" s="165"/>
      <c r="AO22" s="165"/>
      <c r="AP22" s="165"/>
      <c r="AQ22" s="164"/>
      <c r="AR22" s="164"/>
      <c r="AS22" s="293">
        <v>200</v>
      </c>
      <c r="AT22" s="281"/>
    </row>
    <row r="23" spans="3:46" ht="12" customHeight="1">
      <c r="C23" s="13" t="s">
        <v>44</v>
      </c>
      <c r="I23" s="289">
        <v>11</v>
      </c>
      <c r="J23" s="289"/>
      <c r="V23" s="18"/>
      <c r="W23" s="17" t="s">
        <v>16</v>
      </c>
      <c r="X23" s="290">
        <v>10</v>
      </c>
      <c r="Y23" s="18" t="s">
        <v>15</v>
      </c>
      <c r="Z23" s="291">
        <v>200</v>
      </c>
      <c r="AA23" s="291"/>
      <c r="AB23" s="147" t="s">
        <v>0</v>
      </c>
      <c r="AC23" s="147"/>
      <c r="AF23" s="14"/>
      <c r="AG23" s="1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1"/>
      <c r="AR23" s="161"/>
      <c r="AS23" s="293"/>
      <c r="AT23" s="281"/>
    </row>
    <row r="24" spans="3:46" ht="12" customHeight="1">
      <c r="C24" s="13" t="s">
        <v>45</v>
      </c>
      <c r="I24" s="289">
        <v>10</v>
      </c>
      <c r="J24" s="289"/>
      <c r="V24" s="18"/>
      <c r="W24" s="158" t="s">
        <v>1</v>
      </c>
      <c r="X24" s="158"/>
      <c r="Y24" s="158"/>
      <c r="Z24" s="158"/>
      <c r="AA24" s="158"/>
      <c r="AB24" s="158"/>
      <c r="AC24" s="158"/>
      <c r="AE24" s="40"/>
      <c r="AG24" s="30"/>
      <c r="AH24" s="165"/>
      <c r="AI24" s="165"/>
      <c r="AJ24" s="165"/>
      <c r="AK24" s="165"/>
      <c r="AL24" s="165"/>
      <c r="AM24" s="165"/>
      <c r="AN24" s="165"/>
      <c r="AO24" s="165"/>
      <c r="AP24" s="165"/>
      <c r="AQ24" s="161"/>
      <c r="AR24" s="161"/>
      <c r="AS24" s="293"/>
      <c r="AT24" s="281"/>
    </row>
    <row r="25" spans="3:46" ht="12" customHeight="1">
      <c r="AA25" s="298">
        <v>450</v>
      </c>
      <c r="AB25" s="298"/>
      <c r="AC25" s="298"/>
      <c r="AD25" s="14"/>
      <c r="AE25" s="41"/>
      <c r="AI25" s="42"/>
      <c r="AJ25" s="42"/>
      <c r="AK25" s="42"/>
      <c r="AL25" s="42"/>
      <c r="AM25" s="42"/>
      <c r="AN25" s="42"/>
      <c r="AO25" s="42"/>
      <c r="AP25" s="43"/>
      <c r="AQ25" s="161"/>
      <c r="AR25" s="161"/>
      <c r="AS25" s="44"/>
    </row>
    <row r="26" spans="3:46" ht="12" customHeight="1">
      <c r="AA26" s="298"/>
      <c r="AB26" s="298"/>
      <c r="AC26" s="298"/>
      <c r="AD26" s="45"/>
    </row>
    <row r="27" spans="3:46" ht="12" customHeight="1">
      <c r="Q27" s="167" t="s">
        <v>5</v>
      </c>
      <c r="R27" s="167"/>
      <c r="S27" s="167"/>
      <c r="T27" s="167"/>
      <c r="AA27" s="298"/>
      <c r="AB27" s="298"/>
      <c r="AC27" s="298"/>
      <c r="AD27" s="46"/>
    </row>
    <row r="28" spans="3:46" ht="12" customHeight="1">
      <c r="Q28" s="294">
        <v>250</v>
      </c>
      <c r="R28" s="294"/>
      <c r="S28" s="294"/>
      <c r="T28" s="294"/>
      <c r="AA28" s="16"/>
      <c r="AB28" s="47"/>
      <c r="AC28" s="48"/>
      <c r="AM28" s="19"/>
      <c r="AN28" s="19"/>
    </row>
    <row r="29" spans="3:46" ht="12" customHeight="1">
      <c r="N29" s="44"/>
      <c r="O29" s="168" t="s">
        <v>4</v>
      </c>
      <c r="P29" s="295">
        <v>150</v>
      </c>
      <c r="Q29" s="296">
        <v>292</v>
      </c>
      <c r="R29" s="296"/>
      <c r="S29" s="296"/>
      <c r="T29" s="296"/>
      <c r="Z29" s="14"/>
      <c r="AA29" s="15"/>
      <c r="AH29" s="160" t="s">
        <v>6</v>
      </c>
      <c r="AI29" s="160"/>
      <c r="AJ29" s="160"/>
      <c r="AK29" s="160"/>
      <c r="AL29" s="160"/>
      <c r="AM29" s="160"/>
      <c r="AN29" s="160"/>
      <c r="AO29" s="291">
        <v>25</v>
      </c>
      <c r="AP29" s="291"/>
      <c r="AQ29" s="147" t="s">
        <v>8</v>
      </c>
      <c r="AR29" s="147"/>
    </row>
    <row r="30" spans="3:46" ht="12" customHeight="1">
      <c r="N30" s="44"/>
      <c r="O30" s="168"/>
      <c r="P30" s="295"/>
      <c r="Q30" s="297"/>
      <c r="R30" s="297"/>
      <c r="S30" s="297"/>
      <c r="T30" s="297"/>
      <c r="Y30" s="16"/>
      <c r="AH30" s="160" t="s">
        <v>7</v>
      </c>
      <c r="AI30" s="160"/>
      <c r="AJ30" s="160"/>
      <c r="AK30" s="160"/>
      <c r="AL30" s="160"/>
      <c r="AM30" s="160"/>
      <c r="AN30" s="160"/>
      <c r="AO30" s="291">
        <v>30</v>
      </c>
      <c r="AP30" s="291"/>
      <c r="AQ30" s="147" t="s">
        <v>8</v>
      </c>
      <c r="AR30" s="147"/>
    </row>
    <row r="31" spans="3:46" ht="12" customHeight="1">
      <c r="N31" s="44"/>
      <c r="O31" s="168"/>
      <c r="P31" s="295"/>
      <c r="Q31" s="297"/>
      <c r="R31" s="297"/>
      <c r="S31" s="297"/>
      <c r="T31" s="297"/>
      <c r="X31" s="14"/>
      <c r="Y31" s="15"/>
    </row>
    <row r="32" spans="3:46" ht="12" customHeight="1">
      <c r="Q32" s="297"/>
      <c r="R32" s="297"/>
      <c r="S32" s="297"/>
      <c r="T32" s="297"/>
      <c r="W32" s="16"/>
    </row>
    <row r="33" spans="1:40" ht="12" customHeight="1">
      <c r="V33" s="14"/>
      <c r="W33" s="15"/>
      <c r="AD33" s="17" t="s">
        <v>16</v>
      </c>
      <c r="AE33" s="290">
        <v>8</v>
      </c>
      <c r="AF33" s="18" t="s">
        <v>15</v>
      </c>
      <c r="AG33" s="291">
        <v>150</v>
      </c>
      <c r="AH33" s="291"/>
      <c r="AI33" s="147" t="s">
        <v>0</v>
      </c>
      <c r="AJ33" s="147"/>
    </row>
    <row r="34" spans="1:40" ht="12" customHeight="1">
      <c r="U34" s="16"/>
      <c r="V34" s="163">
        <v>125</v>
      </c>
      <c r="W34" s="163"/>
      <c r="X34" s="163"/>
      <c r="AE34" s="162" t="s">
        <v>3</v>
      </c>
      <c r="AF34" s="162"/>
      <c r="AG34" s="162"/>
      <c r="AH34" s="162"/>
      <c r="AI34" s="162"/>
      <c r="AJ34" s="162"/>
    </row>
    <row r="35" spans="1:40" ht="12" customHeight="1">
      <c r="T35" s="14"/>
      <c r="U35" s="15"/>
      <c r="V35" s="163"/>
      <c r="W35" s="163"/>
      <c r="X35" s="163"/>
    </row>
    <row r="36" spans="1:40" ht="12" customHeight="1">
      <c r="S36" s="16"/>
      <c r="V36" s="163"/>
      <c r="W36" s="163"/>
      <c r="X36" s="163"/>
    </row>
    <row r="37" spans="1:40" ht="12" customHeight="1">
      <c r="R37" s="14"/>
      <c r="S37" s="15"/>
    </row>
    <row r="38" spans="1:40" ht="12" customHeight="1">
      <c r="Q38" s="16"/>
    </row>
    <row r="39" spans="1:40" ht="12" customHeight="1">
      <c r="P39" s="14"/>
      <c r="Q39" s="15"/>
    </row>
    <row r="40" spans="1:40" ht="12" customHeight="1">
      <c r="C40" s="304">
        <f>AQ20</f>
        <v>250</v>
      </c>
      <c r="D40" s="304"/>
      <c r="H40" s="304">
        <f>AK20</f>
        <v>1000</v>
      </c>
      <c r="I40" s="304"/>
      <c r="J40" s="304"/>
      <c r="O40" s="16"/>
    </row>
    <row r="41" spans="1:40" ht="12" customHeight="1">
      <c r="C41" s="304"/>
      <c r="D41" s="304"/>
      <c r="H41" s="304"/>
      <c r="I41" s="304"/>
      <c r="J41" s="304"/>
      <c r="N41" s="14"/>
      <c r="O41" s="15"/>
      <c r="U41" s="17" t="s">
        <v>16</v>
      </c>
      <c r="V41" s="290">
        <v>10</v>
      </c>
      <c r="W41" s="18" t="s">
        <v>15</v>
      </c>
      <c r="X41" s="291">
        <v>100</v>
      </c>
      <c r="Y41" s="291"/>
      <c r="Z41" s="147" t="s">
        <v>0</v>
      </c>
      <c r="AA41" s="147"/>
    </row>
    <row r="42" spans="1:40" ht="12" customHeight="1">
      <c r="M42" s="16"/>
      <c r="U42" s="162" t="s">
        <v>2</v>
      </c>
      <c r="V42" s="162"/>
      <c r="W42" s="162"/>
      <c r="X42" s="162"/>
      <c r="Y42" s="162"/>
      <c r="Z42" s="162"/>
      <c r="AA42" s="162"/>
      <c r="AB42" s="44"/>
    </row>
    <row r="43" spans="1:40" ht="12" customHeight="1">
      <c r="F43" s="14"/>
      <c r="G43" s="14"/>
      <c r="H43" s="14"/>
      <c r="I43" s="14"/>
      <c r="J43" s="14"/>
      <c r="K43" s="14"/>
      <c r="L43" s="14"/>
      <c r="M43" s="15"/>
    </row>
    <row r="44" spans="1:40" ht="12" customHeight="1">
      <c r="A44" s="305">
        <f>AS22</f>
        <v>200</v>
      </c>
      <c r="B44" s="306"/>
      <c r="C44" s="161"/>
      <c r="D44" s="161"/>
      <c r="E44" s="6"/>
      <c r="F44" s="7"/>
      <c r="G44" s="7"/>
      <c r="H44" s="7"/>
      <c r="I44" s="7"/>
      <c r="J44" s="7"/>
      <c r="K44" s="7"/>
      <c r="L44" s="7"/>
      <c r="M44" s="7"/>
    </row>
    <row r="45" spans="1:40" ht="12" customHeight="1">
      <c r="A45" s="305"/>
      <c r="B45" s="306"/>
      <c r="C45" s="161"/>
      <c r="D45" s="161"/>
      <c r="E45" s="8"/>
      <c r="F45" s="9"/>
      <c r="G45" s="9"/>
      <c r="H45" s="9"/>
      <c r="I45" s="9"/>
      <c r="J45" s="9"/>
      <c r="K45" s="10"/>
      <c r="L45" s="9"/>
      <c r="M45" s="9"/>
    </row>
    <row r="46" spans="1:40" ht="12" customHeight="1">
      <c r="A46" s="305"/>
      <c r="B46" s="306"/>
      <c r="C46" s="161"/>
      <c r="D46" s="161"/>
      <c r="E46" s="11"/>
      <c r="F46" s="12"/>
      <c r="G46" s="12"/>
      <c r="H46" s="12"/>
      <c r="I46" s="12"/>
      <c r="J46" s="12"/>
      <c r="K46" s="12"/>
      <c r="L46" s="12"/>
      <c r="M46" s="9"/>
    </row>
    <row r="47" spans="1:40" ht="12" customHeight="1">
      <c r="C47" s="161"/>
      <c r="D47" s="161"/>
      <c r="H47" s="145"/>
      <c r="I47" s="145"/>
      <c r="L47" s="19"/>
      <c r="M47" s="19"/>
      <c r="N47" s="19"/>
    </row>
    <row r="48" spans="1:40" ht="12" customHeight="1">
      <c r="C48" s="9"/>
      <c r="D48" s="9"/>
      <c r="G48" s="158" t="s">
        <v>9</v>
      </c>
      <c r="H48" s="158"/>
      <c r="K48" s="147" t="s">
        <v>100</v>
      </c>
      <c r="L48" s="147"/>
      <c r="X48" s="166" t="s">
        <v>101</v>
      </c>
      <c r="Y48" s="166"/>
      <c r="Z48" s="166"/>
      <c r="AN48" s="13" t="s">
        <v>82</v>
      </c>
    </row>
    <row r="49" spans="3:44" ht="12" customHeight="1">
      <c r="G49" s="158"/>
      <c r="H49" s="158"/>
      <c r="K49" s="147"/>
      <c r="L49" s="147"/>
    </row>
    <row r="50" spans="3:44" ht="12" customHeight="1">
      <c r="W50" s="30" t="s">
        <v>10</v>
      </c>
      <c r="X50" s="29" t="s">
        <v>17</v>
      </c>
      <c r="Y50" s="159">
        <f>G1+W1+AJ1</f>
        <v>4500</v>
      </c>
      <c r="Z50" s="159"/>
      <c r="AA50" s="159"/>
    </row>
    <row r="57" spans="3:44" ht="12" customHeight="1">
      <c r="G57" s="299">
        <f>G1</f>
        <v>1000</v>
      </c>
      <c r="H57" s="299"/>
      <c r="I57" s="299"/>
      <c r="J57" s="299"/>
      <c r="K57" s="299"/>
      <c r="W57" s="299">
        <f>W1</f>
        <v>2500</v>
      </c>
      <c r="X57" s="299"/>
      <c r="Y57" s="299"/>
      <c r="AJ57" s="299">
        <f>AJ1</f>
        <v>1000</v>
      </c>
      <c r="AK57" s="299"/>
      <c r="AL57" s="299"/>
      <c r="AM57" s="299"/>
      <c r="AN57" s="299"/>
    </row>
    <row r="58" spans="3:44" ht="12" customHeight="1">
      <c r="C58" s="34"/>
      <c r="D58" s="34"/>
      <c r="E58" s="34"/>
      <c r="F58" s="34"/>
      <c r="G58" s="300"/>
      <c r="H58" s="300"/>
      <c r="I58" s="300"/>
      <c r="J58" s="300"/>
      <c r="K58" s="300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00"/>
      <c r="X58" s="300"/>
      <c r="Y58" s="300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00"/>
      <c r="AK58" s="300"/>
      <c r="AL58" s="300"/>
      <c r="AM58" s="300"/>
      <c r="AN58" s="300"/>
      <c r="AO58" s="34"/>
      <c r="AP58" s="34"/>
      <c r="AQ58" s="34"/>
      <c r="AR58" s="34"/>
    </row>
    <row r="59" spans="3:44" ht="12" customHeight="1">
      <c r="C59" s="2"/>
      <c r="D59" s="3"/>
      <c r="E59" s="49"/>
      <c r="F59" s="49"/>
      <c r="G59" s="49"/>
      <c r="H59" s="49"/>
      <c r="I59" s="49"/>
      <c r="J59" s="49"/>
      <c r="K59" s="49"/>
      <c r="L59" s="49"/>
      <c r="M59" s="50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55"/>
      <c r="AI59" s="49"/>
      <c r="AJ59" s="49"/>
      <c r="AK59" s="49"/>
      <c r="AL59" s="49"/>
      <c r="AM59" s="49"/>
      <c r="AN59" s="49"/>
      <c r="AO59" s="49"/>
      <c r="AP59" s="49"/>
      <c r="AQ59" s="1"/>
      <c r="AR59" s="2"/>
    </row>
    <row r="60" spans="3:44" ht="12" customHeight="1">
      <c r="C60" s="2"/>
      <c r="D60" s="3"/>
      <c r="E60" s="51"/>
      <c r="F60" s="146" t="s">
        <v>185</v>
      </c>
      <c r="G60" s="146"/>
      <c r="H60" s="146"/>
      <c r="I60" s="146"/>
      <c r="J60" s="146"/>
      <c r="K60" s="146"/>
      <c r="L60" s="146"/>
      <c r="M60" s="52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56"/>
      <c r="AI60" s="146" t="s">
        <v>186</v>
      </c>
      <c r="AJ60" s="146"/>
      <c r="AK60" s="146"/>
      <c r="AL60" s="146"/>
      <c r="AM60" s="146"/>
      <c r="AN60" s="146"/>
      <c r="AO60" s="146"/>
      <c r="AP60" s="51"/>
      <c r="AQ60" s="1"/>
      <c r="AR60" s="2"/>
    </row>
    <row r="61" spans="3:44" ht="12" customHeight="1">
      <c r="C61" s="2"/>
      <c r="D61" s="3"/>
      <c r="E61" s="51"/>
      <c r="F61" s="51"/>
      <c r="G61" s="51"/>
      <c r="H61" s="51"/>
      <c r="I61" s="51"/>
      <c r="J61" s="51"/>
      <c r="K61" s="51"/>
      <c r="L61" s="51"/>
      <c r="M61" s="52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56"/>
      <c r="AI61" s="51"/>
      <c r="AJ61" s="51"/>
      <c r="AK61" s="51"/>
      <c r="AL61" s="51"/>
      <c r="AM61" s="51"/>
      <c r="AN61" s="51"/>
      <c r="AO61" s="51"/>
      <c r="AP61" s="51"/>
      <c r="AQ61" s="1"/>
      <c r="AR61" s="2"/>
    </row>
    <row r="62" spans="3:44" ht="12" customHeight="1">
      <c r="C62" s="2"/>
      <c r="D62" s="3"/>
      <c r="E62" s="51"/>
      <c r="F62" s="51"/>
      <c r="G62" s="51"/>
      <c r="H62" s="51"/>
      <c r="I62" s="51"/>
      <c r="J62" s="51"/>
      <c r="K62" s="51"/>
      <c r="L62" s="51"/>
      <c r="M62" s="52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7"/>
      <c r="AH62" s="56"/>
      <c r="AI62" s="51"/>
      <c r="AJ62" s="51"/>
      <c r="AK62" s="51"/>
      <c r="AL62" s="51"/>
      <c r="AM62" s="51"/>
      <c r="AN62" s="51"/>
      <c r="AO62" s="51"/>
      <c r="AP62" s="51"/>
      <c r="AQ62" s="1"/>
      <c r="AR62" s="2"/>
    </row>
    <row r="63" spans="3:44" ht="12" customHeight="1">
      <c r="C63" s="2"/>
      <c r="D63" s="3"/>
      <c r="E63" s="51"/>
      <c r="F63" s="51"/>
      <c r="G63" s="51"/>
      <c r="H63" s="51"/>
      <c r="I63" s="51"/>
      <c r="J63" s="51"/>
      <c r="K63" s="51"/>
      <c r="L63" s="51"/>
      <c r="M63" s="52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56"/>
      <c r="AI63" s="51"/>
      <c r="AJ63" s="51"/>
      <c r="AK63" s="51"/>
      <c r="AL63" s="51"/>
      <c r="AM63" s="51"/>
      <c r="AN63" s="51"/>
      <c r="AO63" s="51"/>
      <c r="AP63" s="51"/>
      <c r="AQ63" s="1"/>
      <c r="AR63" s="2"/>
    </row>
    <row r="64" spans="3:44" ht="12" customHeight="1">
      <c r="C64" s="2"/>
      <c r="D64" s="3"/>
      <c r="E64" s="51"/>
      <c r="F64" s="51"/>
      <c r="G64" s="51"/>
      <c r="H64" s="51"/>
      <c r="I64" s="51"/>
      <c r="J64" s="51"/>
      <c r="K64" s="51"/>
      <c r="L64" s="51"/>
      <c r="M64" s="52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56"/>
      <c r="AI64" s="51"/>
      <c r="AJ64" s="51"/>
      <c r="AK64" s="51"/>
      <c r="AL64" s="51"/>
      <c r="AM64" s="51"/>
      <c r="AN64" s="51"/>
      <c r="AO64" s="51"/>
      <c r="AP64" s="51"/>
      <c r="AQ64" s="1"/>
      <c r="AR64" s="2"/>
    </row>
    <row r="65" spans="1:44" ht="12" customHeight="1">
      <c r="C65" s="2"/>
      <c r="D65" s="3"/>
      <c r="E65" s="51"/>
      <c r="F65" s="51"/>
      <c r="G65" s="51"/>
      <c r="H65" s="51"/>
      <c r="I65" s="51"/>
      <c r="J65" s="51"/>
      <c r="K65" s="51"/>
      <c r="L65" s="51"/>
      <c r="M65" s="52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56"/>
      <c r="AI65" s="51"/>
      <c r="AJ65" s="51"/>
      <c r="AK65" s="51"/>
      <c r="AL65" s="51"/>
      <c r="AM65" s="51"/>
      <c r="AN65" s="51"/>
      <c r="AO65" s="51"/>
      <c r="AP65" s="51"/>
      <c r="AQ65" s="1"/>
      <c r="AR65" s="2"/>
    </row>
    <row r="66" spans="1:44" ht="12" customHeight="1">
      <c r="A66" s="301">
        <f>A10</f>
        <v>2500</v>
      </c>
      <c r="B66" s="302"/>
      <c r="C66" s="302"/>
      <c r="D66" s="303"/>
      <c r="E66" s="51"/>
      <c r="F66" s="51"/>
      <c r="G66" s="51"/>
      <c r="H66" s="51"/>
      <c r="I66" s="51"/>
      <c r="J66" s="51"/>
      <c r="K66" s="51"/>
      <c r="L66" s="51"/>
      <c r="M66" s="52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56"/>
      <c r="AI66" s="51"/>
      <c r="AJ66" s="51"/>
      <c r="AK66" s="51"/>
      <c r="AL66" s="51"/>
      <c r="AM66" s="51"/>
      <c r="AN66" s="51"/>
      <c r="AO66" s="51"/>
      <c r="AP66" s="51"/>
      <c r="AQ66" s="1"/>
      <c r="AR66" s="2"/>
    </row>
    <row r="67" spans="1:44" ht="12" customHeight="1">
      <c r="A67" s="302"/>
      <c r="B67" s="302"/>
      <c r="C67" s="302"/>
      <c r="D67" s="303"/>
      <c r="E67" s="51"/>
      <c r="F67" s="51"/>
      <c r="G67" s="51"/>
      <c r="H67" s="51"/>
      <c r="I67" s="51"/>
      <c r="J67" s="51"/>
      <c r="K67" s="151">
        <v>100</v>
      </c>
      <c r="L67" s="151"/>
      <c r="M67" s="152"/>
      <c r="N67" s="148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50"/>
      <c r="AH67" s="56"/>
      <c r="AI67" s="51"/>
      <c r="AJ67" s="51"/>
      <c r="AK67" s="51"/>
      <c r="AL67" s="51"/>
      <c r="AM67" s="51"/>
      <c r="AN67" s="51"/>
      <c r="AO67" s="51"/>
      <c r="AP67" s="51"/>
      <c r="AQ67" s="1"/>
      <c r="AR67" s="2"/>
    </row>
    <row r="68" spans="1:44" ht="12" customHeight="1">
      <c r="A68" s="302"/>
      <c r="B68" s="302"/>
      <c r="C68" s="302"/>
      <c r="D68" s="303"/>
      <c r="E68" s="51"/>
      <c r="F68" s="51"/>
      <c r="G68" s="51"/>
      <c r="H68" s="51"/>
      <c r="I68" s="51"/>
      <c r="J68" s="51"/>
      <c r="K68" s="51"/>
      <c r="L68" s="51"/>
      <c r="M68" s="52"/>
      <c r="N68" s="169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0"/>
      <c r="AF68" s="170"/>
      <c r="AG68" s="171"/>
      <c r="AH68" s="56"/>
      <c r="AI68" s="51"/>
      <c r="AJ68" s="51"/>
      <c r="AK68" s="51"/>
      <c r="AL68" s="51"/>
      <c r="AM68" s="51"/>
      <c r="AN68" s="51"/>
      <c r="AO68" s="51"/>
      <c r="AP68" s="51"/>
      <c r="AQ68" s="1"/>
      <c r="AR68" s="2"/>
    </row>
    <row r="69" spans="1:44" ht="12" customHeight="1">
      <c r="C69" s="2"/>
      <c r="D69" s="3"/>
      <c r="E69" s="51"/>
      <c r="F69" s="51"/>
      <c r="G69" s="51"/>
      <c r="H69" s="51"/>
      <c r="I69" s="51"/>
      <c r="J69" s="51"/>
      <c r="K69" s="51"/>
      <c r="L69" s="51"/>
      <c r="M69" s="52"/>
      <c r="N69" s="172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73"/>
      <c r="AH69" s="56"/>
      <c r="AI69" s="51"/>
      <c r="AJ69" s="51"/>
      <c r="AK69" s="51"/>
      <c r="AL69" s="51"/>
      <c r="AM69" s="51"/>
      <c r="AN69" s="51"/>
      <c r="AO69" s="51"/>
      <c r="AP69" s="51"/>
      <c r="AQ69" s="1"/>
      <c r="AR69" s="2"/>
    </row>
    <row r="70" spans="1:44" ht="12" customHeight="1">
      <c r="C70" s="2"/>
      <c r="D70" s="3"/>
      <c r="E70" s="51"/>
      <c r="F70" s="51"/>
      <c r="G70" s="51"/>
      <c r="H70" s="51"/>
      <c r="I70" s="51"/>
      <c r="J70" s="51"/>
      <c r="K70" s="51"/>
      <c r="L70" s="51"/>
      <c r="M70" s="52"/>
      <c r="N70" s="172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73"/>
      <c r="AH70" s="56"/>
      <c r="AI70" s="51"/>
      <c r="AJ70" s="51"/>
      <c r="AK70" s="51"/>
      <c r="AL70" s="51"/>
      <c r="AM70" s="51"/>
      <c r="AN70" s="51"/>
      <c r="AO70" s="51"/>
      <c r="AP70" s="51"/>
      <c r="AQ70" s="1"/>
      <c r="AR70" s="2"/>
    </row>
    <row r="71" spans="1:44" ht="12" customHeight="1">
      <c r="C71" s="2"/>
      <c r="D71" s="3"/>
      <c r="E71" s="51"/>
      <c r="F71" s="51"/>
      <c r="G71" s="51"/>
      <c r="H71" s="51"/>
      <c r="I71" s="51"/>
      <c r="J71" s="51"/>
      <c r="K71" s="51"/>
      <c r="L71" s="51"/>
      <c r="M71" s="52"/>
      <c r="N71" s="172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73"/>
      <c r="AH71" s="154">
        <v>1200</v>
      </c>
      <c r="AI71" s="155"/>
      <c r="AJ71" s="155"/>
      <c r="AK71" s="51"/>
      <c r="AL71" s="51"/>
      <c r="AM71" s="51"/>
      <c r="AN71" s="51"/>
      <c r="AO71" s="51"/>
      <c r="AP71" s="51"/>
      <c r="AQ71" s="1"/>
      <c r="AR71" s="2"/>
    </row>
    <row r="72" spans="1:44" ht="12" customHeight="1">
      <c r="C72" s="2"/>
      <c r="D72" s="3"/>
      <c r="E72" s="51"/>
      <c r="F72" s="51"/>
      <c r="G72" s="51"/>
      <c r="H72" s="51"/>
      <c r="I72" s="51"/>
      <c r="J72" s="51"/>
      <c r="K72" s="51"/>
      <c r="L72" s="51"/>
      <c r="M72" s="52"/>
      <c r="N72" s="172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73"/>
      <c r="AH72" s="156"/>
      <c r="AI72" s="155"/>
      <c r="AJ72" s="155"/>
      <c r="AK72" s="51"/>
      <c r="AL72" s="51"/>
      <c r="AM72" s="51"/>
      <c r="AN72" s="51"/>
      <c r="AO72" s="51"/>
      <c r="AP72" s="51"/>
      <c r="AQ72" s="1"/>
      <c r="AR72" s="2"/>
    </row>
    <row r="73" spans="1:44" ht="12" customHeight="1">
      <c r="C73" s="2"/>
      <c r="D73" s="3"/>
      <c r="E73" s="51"/>
      <c r="F73" s="51"/>
      <c r="G73" s="51"/>
      <c r="H73" s="51"/>
      <c r="I73" s="51"/>
      <c r="J73" s="51"/>
      <c r="K73" s="51"/>
      <c r="L73" s="51"/>
      <c r="M73" s="52"/>
      <c r="N73" s="172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73"/>
      <c r="AH73" s="56"/>
      <c r="AI73" s="51"/>
      <c r="AJ73" s="51"/>
      <c r="AK73" s="51"/>
      <c r="AL73" s="51"/>
      <c r="AM73" s="51"/>
      <c r="AN73" s="51"/>
      <c r="AO73" s="51"/>
      <c r="AP73" s="51"/>
      <c r="AQ73" s="1"/>
      <c r="AR73" s="2"/>
    </row>
    <row r="74" spans="1:44" ht="12" customHeight="1">
      <c r="C74" s="2"/>
      <c r="D74" s="3"/>
      <c r="E74" s="51"/>
      <c r="F74" s="51"/>
      <c r="G74" s="51"/>
      <c r="H74" s="51"/>
      <c r="I74" s="51"/>
      <c r="J74" s="51"/>
      <c r="K74" s="51"/>
      <c r="L74" s="51"/>
      <c r="M74" s="52"/>
      <c r="N74" s="172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73"/>
      <c r="AH74" s="56"/>
      <c r="AI74" s="51"/>
      <c r="AJ74" s="51"/>
      <c r="AK74" s="51"/>
      <c r="AL74" s="51"/>
      <c r="AM74" s="51"/>
      <c r="AN74" s="51"/>
      <c r="AO74" s="51"/>
      <c r="AP74" s="51"/>
      <c r="AQ74" s="1"/>
      <c r="AR74" s="2"/>
    </row>
    <row r="75" spans="1:44" ht="12" customHeight="1">
      <c r="C75" s="2"/>
      <c r="D75" s="3"/>
      <c r="E75" s="53"/>
      <c r="F75" s="53"/>
      <c r="G75" s="53"/>
      <c r="H75" s="53"/>
      <c r="I75" s="53"/>
      <c r="J75" s="53"/>
      <c r="K75" s="53"/>
      <c r="L75" s="53"/>
      <c r="M75" s="54"/>
      <c r="N75" s="174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6"/>
      <c r="AH75" s="57"/>
      <c r="AI75" s="53"/>
      <c r="AJ75" s="53"/>
      <c r="AK75" s="53"/>
      <c r="AL75" s="53"/>
      <c r="AM75" s="53"/>
      <c r="AN75" s="53"/>
      <c r="AO75" s="53"/>
      <c r="AP75" s="53"/>
      <c r="AQ75" s="1"/>
      <c r="AR75" s="2"/>
    </row>
  </sheetData>
  <sheetProtection password="9B59" sheet="1" objects="1" scenarios="1" selectLockedCells="1"/>
  <mergeCells count="87">
    <mergeCell ref="AH71:AJ72"/>
    <mergeCell ref="N68:AG75"/>
    <mergeCell ref="A66:D68"/>
    <mergeCell ref="K67:M67"/>
    <mergeCell ref="N67:AG67"/>
    <mergeCell ref="G57:K58"/>
    <mergeCell ref="W57:Y58"/>
    <mergeCell ref="AJ57:AN58"/>
    <mergeCell ref="N59:O66"/>
    <mergeCell ref="P59:Q66"/>
    <mergeCell ref="R59:S66"/>
    <mergeCell ref="T59:U66"/>
    <mergeCell ref="V59:W66"/>
    <mergeCell ref="X59:Y66"/>
    <mergeCell ref="Z59:AA66"/>
    <mergeCell ref="AB59:AC66"/>
    <mergeCell ref="AD59:AE66"/>
    <mergeCell ref="AF59:AG66"/>
    <mergeCell ref="F60:L60"/>
    <mergeCell ref="AI60:AO60"/>
    <mergeCell ref="AS22:AT24"/>
    <mergeCell ref="AQ20:AR21"/>
    <mergeCell ref="K48:L49"/>
    <mergeCell ref="X48:Z48"/>
    <mergeCell ref="N3:O10"/>
    <mergeCell ref="N12:O19"/>
    <mergeCell ref="P3:Q10"/>
    <mergeCell ref="R3:S10"/>
    <mergeCell ref="Q28:T28"/>
    <mergeCell ref="P29:P31"/>
    <mergeCell ref="Q29:T32"/>
    <mergeCell ref="Q27:T27"/>
    <mergeCell ref="O29:O31"/>
    <mergeCell ref="Z23:AA23"/>
    <mergeCell ref="AQ29:AR29"/>
    <mergeCell ref="AQ30:AR30"/>
    <mergeCell ref="Z12:AA19"/>
    <mergeCell ref="AB12:AC19"/>
    <mergeCell ref="AD12:AE19"/>
    <mergeCell ref="T3:U10"/>
    <mergeCell ref="V3:W10"/>
    <mergeCell ref="X3:Y10"/>
    <mergeCell ref="Z3:AA10"/>
    <mergeCell ref="AB3:AC10"/>
    <mergeCell ref="AD3:AE10"/>
    <mergeCell ref="P12:Q19"/>
    <mergeCell ref="R12:S19"/>
    <mergeCell ref="T12:U19"/>
    <mergeCell ref="V12:W19"/>
    <mergeCell ref="X12:Y19"/>
    <mergeCell ref="AQ22:AR25"/>
    <mergeCell ref="AH22:AP24"/>
    <mergeCell ref="AB23:AC23"/>
    <mergeCell ref="W24:AC24"/>
    <mergeCell ref="AA25:AC27"/>
    <mergeCell ref="G48:H49"/>
    <mergeCell ref="Y50:AA50"/>
    <mergeCell ref="A44:B46"/>
    <mergeCell ref="AO29:AP29"/>
    <mergeCell ref="AO30:AP30"/>
    <mergeCell ref="AH29:AN29"/>
    <mergeCell ref="AH30:AN30"/>
    <mergeCell ref="C40:D41"/>
    <mergeCell ref="C44:D47"/>
    <mergeCell ref="U42:AA42"/>
    <mergeCell ref="V34:X36"/>
    <mergeCell ref="AE34:AJ34"/>
    <mergeCell ref="X41:Y41"/>
    <mergeCell ref="Z41:AA41"/>
    <mergeCell ref="H40:J41"/>
    <mergeCell ref="AG33:AH33"/>
    <mergeCell ref="H47:I47"/>
    <mergeCell ref="G1:K2"/>
    <mergeCell ref="AJ1:AN2"/>
    <mergeCell ref="A10:D12"/>
    <mergeCell ref="F4:L4"/>
    <mergeCell ref="AI4:AO4"/>
    <mergeCell ref="AI33:AJ33"/>
    <mergeCell ref="I23:J23"/>
    <mergeCell ref="I24:J24"/>
    <mergeCell ref="W1:Y2"/>
    <mergeCell ref="N11:AG11"/>
    <mergeCell ref="K11:M11"/>
    <mergeCell ref="AF12:AG19"/>
    <mergeCell ref="AH15:AJ16"/>
    <mergeCell ref="AK20:AM21"/>
    <mergeCell ref="AF3:AG10"/>
  </mergeCells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H19"/>
  <sheetViews>
    <sheetView zoomScale="110" zoomScaleNormal="110" workbookViewId="0">
      <selection activeCell="J18" sqref="J18"/>
    </sheetView>
  </sheetViews>
  <sheetFormatPr defaultRowHeight="16.5"/>
  <cols>
    <col min="1" max="1" width="3" style="4" customWidth="1"/>
    <col min="2" max="2" width="4.140625" style="4" customWidth="1"/>
    <col min="3" max="3" width="35.28515625" style="4" customWidth="1"/>
    <col min="4" max="4" width="13.5703125" style="4" customWidth="1"/>
    <col min="5" max="5" width="7.42578125" style="4" customWidth="1"/>
    <col min="6" max="6" width="13" style="4" customWidth="1"/>
    <col min="7" max="7" width="17.5703125" style="4" customWidth="1"/>
    <col min="8" max="16384" width="9.140625" style="4"/>
  </cols>
  <sheetData>
    <row r="1" spans="2:7">
      <c r="B1" s="269" t="s">
        <v>200</v>
      </c>
      <c r="C1" s="270"/>
      <c r="D1" s="270"/>
      <c r="E1" s="270"/>
      <c r="F1" s="270"/>
      <c r="G1" s="271"/>
    </row>
    <row r="2" spans="2:7" ht="17.25" thickBot="1">
      <c r="B2" s="272"/>
      <c r="C2" s="273"/>
      <c r="D2" s="273"/>
      <c r="E2" s="273"/>
      <c r="F2" s="273"/>
      <c r="G2" s="274"/>
    </row>
    <row r="3" spans="2:7" ht="18">
      <c r="B3" s="277" t="s">
        <v>176</v>
      </c>
      <c r="C3" s="275" t="s">
        <v>187</v>
      </c>
      <c r="D3" s="131" t="s">
        <v>188</v>
      </c>
      <c r="E3" s="131" t="s">
        <v>189</v>
      </c>
      <c r="F3" s="131" t="s">
        <v>190</v>
      </c>
      <c r="G3" s="132" t="s">
        <v>193</v>
      </c>
    </row>
    <row r="4" spans="2:7" ht="17.25" thickBot="1">
      <c r="B4" s="278"/>
      <c r="C4" s="276"/>
      <c r="D4" s="133" t="s">
        <v>194</v>
      </c>
      <c r="E4" s="133" t="s">
        <v>195</v>
      </c>
      <c r="F4" s="134" t="s">
        <v>196</v>
      </c>
      <c r="G4" s="135" t="s">
        <v>197</v>
      </c>
    </row>
    <row r="5" spans="2:7">
      <c r="B5" s="139">
        <v>1</v>
      </c>
      <c r="C5" s="138" t="s">
        <v>177</v>
      </c>
      <c r="D5" s="118">
        <f>'Bar Shape No.1'!$H$93</f>
        <v>40.369</v>
      </c>
      <c r="E5" s="119">
        <v>10</v>
      </c>
      <c r="F5" s="118">
        <f>E5*E5/162</f>
        <v>0.61728395061728392</v>
      </c>
      <c r="G5" s="120">
        <f>D5*F5</f>
        <v>24.919135802469135</v>
      </c>
    </row>
    <row r="6" spans="2:7">
      <c r="B6" s="140">
        <v>2</v>
      </c>
      <c r="C6" s="124" t="s">
        <v>178</v>
      </c>
      <c r="D6" s="121">
        <f>'Bar Shape No.2'!$G$41</f>
        <v>33.444000000000003</v>
      </c>
      <c r="E6" s="122">
        <v>10</v>
      </c>
      <c r="F6" s="121">
        <f t="shared" ref="F6:F16" si="0">E6*E6/162</f>
        <v>0.61728395061728392</v>
      </c>
      <c r="G6" s="123">
        <f t="shared" ref="G6:G16" si="1">D6*F6</f>
        <v>20.644444444444446</v>
      </c>
    </row>
    <row r="7" spans="2:7">
      <c r="B7" s="140">
        <v>3</v>
      </c>
      <c r="C7" s="124" t="s">
        <v>179</v>
      </c>
      <c r="D7" s="121">
        <f>'Bar Shape No.3'!G64</f>
        <v>11.15775</v>
      </c>
      <c r="E7" s="122">
        <v>10</v>
      </c>
      <c r="F7" s="121">
        <f t="shared" si="0"/>
        <v>0.61728395061728392</v>
      </c>
      <c r="G7" s="123">
        <f t="shared" si="1"/>
        <v>6.8874999999999993</v>
      </c>
    </row>
    <row r="8" spans="2:7">
      <c r="B8" s="140">
        <v>4</v>
      </c>
      <c r="C8" s="124" t="s">
        <v>183</v>
      </c>
      <c r="D8" s="122"/>
      <c r="E8" s="122"/>
      <c r="F8" s="121"/>
      <c r="G8" s="123"/>
    </row>
    <row r="9" spans="2:7">
      <c r="B9" s="136"/>
      <c r="C9" s="125" t="s">
        <v>184</v>
      </c>
      <c r="D9" s="121">
        <f>'BB in Waist Slab'!G26</f>
        <v>27.599999999999998</v>
      </c>
      <c r="E9" s="122">
        <v>8</v>
      </c>
      <c r="F9" s="121">
        <f t="shared" si="0"/>
        <v>0.39506172839506171</v>
      </c>
      <c r="G9" s="123">
        <f t="shared" si="1"/>
        <v>10.903703703703702</v>
      </c>
    </row>
    <row r="10" spans="2:7">
      <c r="B10" s="136"/>
      <c r="C10" s="125" t="s">
        <v>185</v>
      </c>
      <c r="D10" s="122"/>
      <c r="E10" s="122"/>
      <c r="F10" s="121"/>
      <c r="G10" s="123"/>
    </row>
    <row r="11" spans="2:7">
      <c r="B11" s="136"/>
      <c r="C11" s="126" t="s">
        <v>191</v>
      </c>
      <c r="D11" s="121">
        <f>'BB in Landing No.1'!G27</f>
        <v>17.150000000000002</v>
      </c>
      <c r="E11" s="122">
        <v>8</v>
      </c>
      <c r="F11" s="121">
        <f t="shared" si="0"/>
        <v>0.39506172839506171</v>
      </c>
      <c r="G11" s="123">
        <f t="shared" si="1"/>
        <v>6.7753086419753092</v>
      </c>
    </row>
    <row r="12" spans="2:7">
      <c r="B12" s="136"/>
      <c r="C12" s="126" t="s">
        <v>192</v>
      </c>
      <c r="D12" s="121">
        <f>'BB in Landing No.1'!G53</f>
        <v>12.25</v>
      </c>
      <c r="E12" s="122">
        <v>8</v>
      </c>
      <c r="F12" s="121">
        <f t="shared" si="0"/>
        <v>0.39506172839506171</v>
      </c>
      <c r="G12" s="123">
        <f t="shared" si="1"/>
        <v>4.8395061728395063</v>
      </c>
    </row>
    <row r="13" spans="2:7">
      <c r="B13" s="136"/>
      <c r="C13" s="125" t="s">
        <v>186</v>
      </c>
      <c r="D13" s="122"/>
      <c r="E13" s="122"/>
      <c r="F13" s="121"/>
      <c r="G13" s="123"/>
    </row>
    <row r="14" spans="2:7">
      <c r="B14" s="136"/>
      <c r="C14" s="126" t="s">
        <v>213</v>
      </c>
      <c r="D14" s="121">
        <f>'BB in Landing No.2'!G27</f>
        <v>17.150000000000002</v>
      </c>
      <c r="E14" s="122">
        <v>8</v>
      </c>
      <c r="F14" s="121">
        <f t="shared" si="0"/>
        <v>0.39506172839506171</v>
      </c>
      <c r="G14" s="123">
        <f t="shared" si="1"/>
        <v>6.7753086419753092</v>
      </c>
    </row>
    <row r="15" spans="2:7">
      <c r="B15" s="136"/>
      <c r="C15" s="126" t="s">
        <v>214</v>
      </c>
      <c r="D15" s="121">
        <f>'BB in Landing No.2'!G53</f>
        <v>4.5999999999999996</v>
      </c>
      <c r="E15" s="122">
        <v>8</v>
      </c>
      <c r="F15" s="121">
        <f t="shared" si="0"/>
        <v>0.39506172839506171</v>
      </c>
      <c r="G15" s="123">
        <f t="shared" si="1"/>
        <v>1.8172839506172838</v>
      </c>
    </row>
    <row r="16" spans="2:7">
      <c r="B16" s="136"/>
      <c r="C16" s="126" t="s">
        <v>215</v>
      </c>
      <c r="D16" s="121">
        <f>'BB in Landing No.2'!G79</f>
        <v>12.25</v>
      </c>
      <c r="E16" s="122">
        <v>8</v>
      </c>
      <c r="F16" s="121">
        <f t="shared" si="0"/>
        <v>0.39506172839506171</v>
      </c>
      <c r="G16" s="123">
        <f t="shared" si="1"/>
        <v>4.8395061728395063</v>
      </c>
    </row>
    <row r="17" spans="2:8" ht="18" customHeight="1">
      <c r="B17" s="136"/>
      <c r="C17" s="127" t="s">
        <v>198</v>
      </c>
      <c r="D17" s="267"/>
      <c r="E17" s="267"/>
      <c r="F17" s="267"/>
      <c r="G17" s="128">
        <f>SUM(G5:G16)</f>
        <v>88.401697530864197</v>
      </c>
      <c r="H17" s="91" t="s">
        <v>202</v>
      </c>
    </row>
    <row r="18" spans="2:8" ht="18.75" customHeight="1" thickBot="1">
      <c r="B18" s="137"/>
      <c r="C18" s="129" t="s">
        <v>199</v>
      </c>
      <c r="D18" s="268"/>
      <c r="E18" s="268"/>
      <c r="F18" s="268"/>
      <c r="G18" s="130">
        <f>G17/1000</f>
        <v>8.8401697530864201E-2</v>
      </c>
      <c r="H18" s="91" t="s">
        <v>201</v>
      </c>
    </row>
    <row r="19" spans="2:8">
      <c r="B19" s="309" t="s">
        <v>219</v>
      </c>
    </row>
  </sheetData>
  <sheetProtection password="9B59" sheet="1" objects="1" scenarios="1" selectLockedCells="1"/>
  <mergeCells count="5">
    <mergeCell ref="D17:F17"/>
    <mergeCell ref="D18:F18"/>
    <mergeCell ref="B1:G2"/>
    <mergeCell ref="C3:C4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D17"/>
  <sheetViews>
    <sheetView zoomScale="110" zoomScaleNormal="110" workbookViewId="0">
      <selection activeCell="A4" sqref="A4"/>
    </sheetView>
  </sheetViews>
  <sheetFormatPr defaultColWidth="3" defaultRowHeight="16.5"/>
  <cols>
    <col min="1" max="2" width="3" style="4"/>
    <col min="3" max="3" width="2.5703125" style="4" customWidth="1"/>
    <col min="4" max="24" width="3" style="4"/>
    <col min="25" max="25" width="2.5703125" style="4" customWidth="1"/>
    <col min="26" max="16384" width="3" style="4"/>
  </cols>
  <sheetData>
    <row r="1" spans="1:56" s="113" customFormat="1" ht="16.5" customHeight="1">
      <c r="A1" s="178" t="s">
        <v>11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</row>
    <row r="2" spans="1:56" s="114" customFormat="1" ht="16.5" customHeight="1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</row>
    <row r="3" spans="1:56" ht="16.5" customHeight="1">
      <c r="A3" s="307" t="s">
        <v>218</v>
      </c>
      <c r="B3" s="308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</row>
    <row r="4" spans="1:56">
      <c r="Y4" s="5"/>
      <c r="Z4" s="5"/>
      <c r="AB4" s="180"/>
      <c r="AC4" s="180"/>
      <c r="BC4" s="180"/>
      <c r="BD4" s="180"/>
    </row>
    <row r="5" spans="1:56">
      <c r="Y5" s="5"/>
      <c r="Z5" s="5"/>
      <c r="AB5" s="180"/>
      <c r="AC5" s="180"/>
      <c r="BC5" s="180"/>
      <c r="BD5" s="180"/>
    </row>
    <row r="6" spans="1:56">
      <c r="Y6" s="5"/>
      <c r="Z6" s="5"/>
      <c r="AB6" s="180"/>
      <c r="AC6" s="180"/>
      <c r="BC6" s="180"/>
      <c r="BD6" s="180"/>
    </row>
    <row r="9" spans="1:56">
      <c r="I9" s="177" t="s">
        <v>12</v>
      </c>
      <c r="J9" s="177"/>
      <c r="K9" s="177"/>
      <c r="L9" s="177"/>
      <c r="M9" s="177"/>
      <c r="N9" s="177"/>
      <c r="AK9" s="177" t="s">
        <v>13</v>
      </c>
      <c r="AL9" s="177"/>
      <c r="AM9" s="177"/>
      <c r="AN9" s="177"/>
      <c r="AO9" s="177"/>
      <c r="AP9" s="177"/>
      <c r="AQ9" s="177"/>
    </row>
    <row r="10" spans="1:56">
      <c r="I10" s="177"/>
      <c r="J10" s="177"/>
      <c r="K10" s="177"/>
      <c r="L10" s="177"/>
      <c r="M10" s="177"/>
      <c r="N10" s="177"/>
      <c r="AK10" s="177"/>
      <c r="AL10" s="177"/>
      <c r="AM10" s="177"/>
      <c r="AN10" s="177"/>
      <c r="AO10" s="177"/>
      <c r="AP10" s="177"/>
      <c r="AQ10" s="177"/>
      <c r="BC10" s="180"/>
      <c r="BD10" s="180"/>
    </row>
    <row r="11" spans="1:56">
      <c r="BC11" s="180"/>
      <c r="BD11" s="180"/>
    </row>
    <row r="12" spans="1:56" ht="16.5" customHeight="1">
      <c r="AR12" s="177" t="s">
        <v>14</v>
      </c>
      <c r="AS12" s="177"/>
      <c r="AT12" s="177"/>
      <c r="AU12" s="177"/>
      <c r="AV12" s="177"/>
      <c r="AW12" s="177"/>
      <c r="BC12" s="180"/>
      <c r="BD12" s="180"/>
    </row>
    <row r="13" spans="1:56" ht="16.5" customHeight="1">
      <c r="AR13" s="177"/>
      <c r="AS13" s="177"/>
      <c r="AT13" s="177"/>
      <c r="AU13" s="177"/>
      <c r="AV13" s="177"/>
      <c r="AW13" s="177"/>
    </row>
    <row r="15" spans="1:56">
      <c r="B15" s="180"/>
      <c r="C15" s="180"/>
      <c r="AD15" s="180"/>
      <c r="AE15" s="180"/>
    </row>
    <row r="16" spans="1:56">
      <c r="B16" s="180"/>
      <c r="C16" s="180"/>
      <c r="AD16" s="180"/>
      <c r="AE16" s="180"/>
    </row>
    <row r="17" spans="2:31">
      <c r="B17" s="180"/>
      <c r="C17" s="180"/>
      <c r="AD17" s="180"/>
      <c r="AE17" s="180"/>
    </row>
  </sheetData>
  <mergeCells count="9">
    <mergeCell ref="AR12:AW13"/>
    <mergeCell ref="A1:BD2"/>
    <mergeCell ref="B15:C17"/>
    <mergeCell ref="AB4:AC6"/>
    <mergeCell ref="AD15:AE17"/>
    <mergeCell ref="BC4:BD6"/>
    <mergeCell ref="BC10:BD12"/>
    <mergeCell ref="I9:N10"/>
    <mergeCell ref="AK9:AQ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18"/>
  <sheetViews>
    <sheetView zoomScale="120" zoomScaleNormal="120" workbookViewId="0">
      <selection activeCell="L16" sqref="L16"/>
    </sheetView>
  </sheetViews>
  <sheetFormatPr defaultColWidth="3" defaultRowHeight="16.5"/>
  <cols>
    <col min="1" max="16384" width="3" style="4"/>
  </cols>
  <sheetData>
    <row r="1" spans="1:49" s="113" customFormat="1" ht="16.5" customHeight="1">
      <c r="A1" s="182" t="s">
        <v>87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</row>
    <row r="2" spans="1:49" s="114" customFormat="1" ht="16.5" customHeight="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</row>
    <row r="4" spans="1:49">
      <c r="A4" s="181" t="s">
        <v>88</v>
      </c>
      <c r="B4" s="181"/>
      <c r="C4" s="181"/>
      <c r="D4" s="181"/>
      <c r="E4" s="181"/>
      <c r="F4" s="185" t="s">
        <v>89</v>
      </c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1" t="s">
        <v>24</v>
      </c>
      <c r="R4" s="181">
        <v>1</v>
      </c>
      <c r="S4" s="83"/>
      <c r="T4" s="83"/>
      <c r="U4" s="83"/>
      <c r="V4" s="83"/>
      <c r="W4" s="83"/>
      <c r="X4" s="83"/>
    </row>
    <row r="5" spans="1:49">
      <c r="A5" s="181"/>
      <c r="B5" s="181"/>
      <c r="C5" s="181"/>
      <c r="D5" s="181"/>
      <c r="E5" s="181"/>
      <c r="F5" s="186" t="s">
        <v>90</v>
      </c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1"/>
      <c r="R5" s="181"/>
    </row>
    <row r="6" spans="1:49">
      <c r="A6" s="181" t="s">
        <v>88</v>
      </c>
      <c r="B6" s="181"/>
      <c r="C6" s="181"/>
      <c r="D6" s="181"/>
      <c r="E6" s="181"/>
      <c r="F6" s="185">
        <f>Drawing!AH15</f>
        <v>1200</v>
      </c>
      <c r="G6" s="185"/>
      <c r="H6" s="185"/>
      <c r="I6" s="92" t="s">
        <v>34</v>
      </c>
      <c r="J6" s="93" t="s">
        <v>42</v>
      </c>
      <c r="K6" s="94">
        <v>2</v>
      </c>
      <c r="L6" s="94" t="s">
        <v>25</v>
      </c>
      <c r="M6" s="185">
        <f>Drawing!AO29</f>
        <v>25</v>
      </c>
      <c r="N6" s="185"/>
      <c r="O6" s="25" t="s">
        <v>43</v>
      </c>
      <c r="P6" s="181" t="s">
        <v>24</v>
      </c>
      <c r="Q6" s="181">
        <v>1</v>
      </c>
    </row>
    <row r="7" spans="1:49">
      <c r="A7" s="181"/>
      <c r="B7" s="181"/>
      <c r="C7" s="181"/>
      <c r="D7" s="181"/>
      <c r="E7" s="181"/>
      <c r="F7" s="186">
        <f>Drawing!X41</f>
        <v>100</v>
      </c>
      <c r="G7" s="186"/>
      <c r="H7" s="186"/>
      <c r="I7" s="186"/>
      <c r="J7" s="186"/>
      <c r="K7" s="186"/>
      <c r="L7" s="186"/>
      <c r="M7" s="186"/>
      <c r="N7" s="186"/>
      <c r="O7" s="186"/>
      <c r="P7" s="181"/>
      <c r="Q7" s="181"/>
    </row>
    <row r="8" spans="1:49">
      <c r="A8" s="181" t="s">
        <v>88</v>
      </c>
      <c r="B8" s="181"/>
      <c r="C8" s="181"/>
      <c r="D8" s="181"/>
      <c r="E8" s="181"/>
      <c r="F8" s="185">
        <f>F6-(K6*M6)</f>
        <v>1150</v>
      </c>
      <c r="G8" s="185"/>
      <c r="H8" s="185"/>
      <c r="I8" s="181" t="s">
        <v>24</v>
      </c>
      <c r="J8" s="181">
        <v>1</v>
      </c>
    </row>
    <row r="9" spans="1:49">
      <c r="A9" s="181"/>
      <c r="B9" s="181"/>
      <c r="C9" s="181"/>
      <c r="D9" s="181"/>
      <c r="E9" s="181"/>
      <c r="F9" s="186">
        <f>F7</f>
        <v>100</v>
      </c>
      <c r="G9" s="186"/>
      <c r="H9" s="186"/>
      <c r="I9" s="181"/>
      <c r="J9" s="181"/>
    </row>
    <row r="10" spans="1:49">
      <c r="A10" s="184" t="s">
        <v>88</v>
      </c>
      <c r="B10" s="184"/>
      <c r="C10" s="184"/>
      <c r="D10" s="184"/>
      <c r="E10" s="184"/>
      <c r="F10" s="184">
        <f>F8/F9+J8</f>
        <v>12.5</v>
      </c>
      <c r="G10" s="184"/>
      <c r="H10" s="184"/>
      <c r="I10" s="184" t="s">
        <v>17</v>
      </c>
      <c r="J10" s="189">
        <f>F10</f>
        <v>12.5</v>
      </c>
      <c r="K10" s="189"/>
      <c r="L10" s="189"/>
      <c r="M10" s="184" t="s">
        <v>92</v>
      </c>
      <c r="N10" s="184"/>
      <c r="O10" s="184" t="s">
        <v>91</v>
      </c>
      <c r="P10" s="184"/>
    </row>
    <row r="11" spans="1:49">
      <c r="A11" s="184"/>
      <c r="B11" s="184"/>
      <c r="C11" s="184"/>
      <c r="D11" s="184"/>
      <c r="E11" s="184"/>
      <c r="F11" s="184"/>
      <c r="G11" s="184"/>
      <c r="H11" s="184"/>
      <c r="I11" s="184"/>
      <c r="J11" s="189"/>
      <c r="K11" s="189"/>
      <c r="L11" s="189"/>
      <c r="M11" s="184"/>
      <c r="N11" s="184"/>
      <c r="O11" s="184"/>
      <c r="P11" s="184"/>
    </row>
    <row r="13" spans="1:49">
      <c r="B13" s="91" t="s">
        <v>94</v>
      </c>
      <c r="C13" s="91"/>
      <c r="D13" s="91"/>
      <c r="E13" s="91"/>
      <c r="F13" s="91"/>
      <c r="G13" s="91"/>
      <c r="H13" s="91"/>
      <c r="I13" s="187">
        <f>INT(J10/2+1)</f>
        <v>7</v>
      </c>
      <c r="J13" s="187"/>
      <c r="K13" s="188" t="s">
        <v>92</v>
      </c>
      <c r="L13" s="188"/>
      <c r="M13" s="91" t="s">
        <v>17</v>
      </c>
      <c r="N13" s="91" t="s">
        <v>95</v>
      </c>
      <c r="O13" s="91"/>
      <c r="P13" s="91"/>
      <c r="Q13" s="91"/>
      <c r="R13" s="91"/>
      <c r="S13" s="91"/>
    </row>
    <row r="14" spans="1:49">
      <c r="B14" s="91" t="s">
        <v>96</v>
      </c>
      <c r="C14" s="91"/>
      <c r="D14" s="91"/>
      <c r="E14" s="91"/>
      <c r="F14" s="91"/>
      <c r="G14" s="91"/>
      <c r="H14" s="91"/>
      <c r="I14" s="91"/>
      <c r="J14" s="112">
        <f>INT(J10/2)</f>
        <v>6</v>
      </c>
      <c r="K14" s="188" t="s">
        <v>92</v>
      </c>
      <c r="L14" s="188"/>
      <c r="M14" s="91" t="s">
        <v>17</v>
      </c>
      <c r="N14" s="91" t="s">
        <v>97</v>
      </c>
      <c r="O14" s="91"/>
      <c r="P14" s="91"/>
      <c r="Q14" s="91"/>
      <c r="R14" s="91"/>
      <c r="S14" s="91"/>
    </row>
    <row r="18" spans="1:1">
      <c r="A18" s="309" t="s">
        <v>219</v>
      </c>
    </row>
  </sheetData>
  <mergeCells count="26">
    <mergeCell ref="K14:L14"/>
    <mergeCell ref="A10:E11"/>
    <mergeCell ref="F10:H11"/>
    <mergeCell ref="I10:I11"/>
    <mergeCell ref="J10:L11"/>
    <mergeCell ref="P6:P7"/>
    <mergeCell ref="F4:P4"/>
    <mergeCell ref="F5:P5"/>
    <mergeCell ref="I13:J13"/>
    <mergeCell ref="K13:L13"/>
    <mergeCell ref="Q4:Q5"/>
    <mergeCell ref="R4:R5"/>
    <mergeCell ref="A4:E5"/>
    <mergeCell ref="A1:AW2"/>
    <mergeCell ref="M10:N11"/>
    <mergeCell ref="O10:P11"/>
    <mergeCell ref="Q6:Q7"/>
    <mergeCell ref="A8:E9"/>
    <mergeCell ref="F8:H8"/>
    <mergeCell ref="F9:H9"/>
    <mergeCell ref="I8:I9"/>
    <mergeCell ref="J8:J9"/>
    <mergeCell ref="A6:E7"/>
    <mergeCell ref="F6:H6"/>
    <mergeCell ref="M6:N6"/>
    <mergeCell ref="F7:O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D94"/>
  <sheetViews>
    <sheetView zoomScale="110" zoomScaleNormal="110" workbookViewId="0">
      <selection sqref="A1:XFD1048576"/>
    </sheetView>
  </sheetViews>
  <sheetFormatPr defaultColWidth="2.7109375" defaultRowHeight="13.5" customHeight="1"/>
  <cols>
    <col min="1" max="7" width="2.7109375" style="4"/>
    <col min="8" max="9" width="3" style="4" customWidth="1"/>
    <col min="10" max="10" width="3.42578125" style="4" customWidth="1"/>
    <col min="11" max="11" width="2.85546875" style="4" customWidth="1"/>
    <col min="12" max="15" width="2.7109375" style="4"/>
    <col min="16" max="16" width="3" style="4" customWidth="1"/>
    <col min="17" max="17" width="3.42578125" style="4" customWidth="1"/>
    <col min="18" max="39" width="2.7109375" style="4"/>
    <col min="40" max="40" width="3.28515625" style="4" bestFit="1" customWidth="1"/>
    <col min="41" max="41" width="2.7109375" style="4"/>
    <col min="42" max="42" width="3.28515625" style="4" bestFit="1" customWidth="1"/>
    <col min="43" max="56" width="2.7109375" style="4"/>
    <col min="57" max="57" width="2" style="4" customWidth="1"/>
    <col min="58" max="64" width="2.7109375" style="4"/>
    <col min="65" max="65" width="1.5703125" style="4" customWidth="1"/>
    <col min="66" max="16384" width="2.7109375" style="4"/>
  </cols>
  <sheetData>
    <row r="1" spans="1:81" s="113" customFormat="1" ht="13.5" customHeight="1">
      <c r="A1" s="182" t="s">
        <v>19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</row>
    <row r="2" spans="1:81" s="113" customFormat="1" ht="13.5" customHeight="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</row>
    <row r="3" spans="1:81" ht="15" customHeight="1">
      <c r="A3" s="24"/>
      <c r="B3" s="20" t="s">
        <v>20</v>
      </c>
      <c r="C3" s="21"/>
      <c r="D3" s="21"/>
      <c r="E3" s="21"/>
      <c r="F3" s="21"/>
      <c r="G3" s="21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</row>
    <row r="4" spans="1:81" ht="15" customHeight="1">
      <c r="A4" s="24"/>
      <c r="B4" s="27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309" t="s">
        <v>219</v>
      </c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</row>
    <row r="5" spans="1:81" ht="13.5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58" t="s">
        <v>33</v>
      </c>
      <c r="AJ5" s="58"/>
      <c r="AK5" s="201">
        <f>Drawing!A44</f>
        <v>200</v>
      </c>
      <c r="AL5" s="201"/>
      <c r="AM5" s="143" t="s">
        <v>34</v>
      </c>
      <c r="AN5" s="143">
        <f>Drawing!AO29</f>
        <v>25</v>
      </c>
      <c r="AO5" s="143" t="s">
        <v>34</v>
      </c>
      <c r="AP5" s="143">
        <f>Drawing!AO29</f>
        <v>25</v>
      </c>
      <c r="AQ5" s="58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</row>
    <row r="6" spans="1:81" ht="13.5" customHeight="1">
      <c r="A6" s="24"/>
      <c r="B6" s="24" t="s">
        <v>22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59" t="s">
        <v>33</v>
      </c>
      <c r="AJ6" s="59"/>
      <c r="AK6" s="201">
        <f>AK5-AN5-AP5</f>
        <v>150</v>
      </c>
      <c r="AL6" s="201"/>
      <c r="AM6" s="201"/>
      <c r="AN6" s="59" t="s">
        <v>8</v>
      </c>
      <c r="AO6" s="59"/>
      <c r="AP6" s="58"/>
      <c r="AQ6" s="58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</row>
    <row r="7" spans="1:81" ht="13.5" customHeight="1">
      <c r="A7" s="24"/>
      <c r="B7" s="24" t="s">
        <v>21</v>
      </c>
      <c r="C7" s="24"/>
      <c r="D7" s="192">
        <f>Drawing!Y50</f>
        <v>4500</v>
      </c>
      <c r="E7" s="192"/>
      <c r="F7" s="192"/>
      <c r="G7" s="141" t="s">
        <v>23</v>
      </c>
      <c r="H7" s="141">
        <v>7</v>
      </c>
      <c r="I7" s="141" t="s">
        <v>24</v>
      </c>
      <c r="J7" s="192">
        <v>0.42</v>
      </c>
      <c r="K7" s="192"/>
      <c r="L7" s="142" t="s">
        <v>25</v>
      </c>
      <c r="M7" s="192">
        <f>AK6</f>
        <v>150</v>
      </c>
      <c r="N7" s="192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58"/>
      <c r="AJ7" s="58"/>
      <c r="AK7" s="58"/>
      <c r="AL7" s="58"/>
      <c r="AM7" s="58"/>
      <c r="AN7" s="58"/>
      <c r="AO7" s="58"/>
      <c r="AP7" s="58"/>
      <c r="AQ7" s="58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</row>
    <row r="8" spans="1:81" ht="13.5" customHeight="1">
      <c r="A8" s="24"/>
      <c r="B8" s="61" t="s">
        <v>21</v>
      </c>
      <c r="C8" s="61"/>
      <c r="D8" s="205">
        <f>D7/H7+(J7*M7)</f>
        <v>705.85714285714289</v>
      </c>
      <c r="E8" s="205"/>
      <c r="F8" s="205"/>
      <c r="G8" s="198" t="s">
        <v>8</v>
      </c>
      <c r="H8" s="198"/>
      <c r="I8" s="141"/>
      <c r="J8" s="141"/>
      <c r="K8" s="141"/>
      <c r="L8" s="142"/>
      <c r="M8" s="141"/>
      <c r="N8" s="141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 t="s">
        <v>86</v>
      </c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</row>
    <row r="9" spans="1:81" ht="13.5" customHeight="1">
      <c r="A9" s="24"/>
      <c r="B9" s="24"/>
      <c r="C9" s="24"/>
      <c r="D9" s="141"/>
      <c r="E9" s="141"/>
      <c r="F9" s="141"/>
      <c r="G9" s="141"/>
      <c r="H9" s="141"/>
      <c r="I9" s="141"/>
      <c r="J9" s="141"/>
      <c r="K9" s="141"/>
      <c r="L9" s="142"/>
      <c r="M9" s="141"/>
      <c r="N9" s="141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</row>
    <row r="10" spans="1:81" ht="13.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</row>
    <row r="11" spans="1:81" ht="13.5" customHeight="1">
      <c r="A11" s="24"/>
      <c r="B11" s="20" t="s">
        <v>26</v>
      </c>
      <c r="C11" s="21"/>
      <c r="D11" s="21"/>
      <c r="E11" s="21"/>
      <c r="F11" s="21"/>
      <c r="G11" s="21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</row>
    <row r="12" spans="1:81" ht="13.5" customHeight="1">
      <c r="A12" s="24"/>
      <c r="B12" s="27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</row>
    <row r="13" spans="1:81" ht="13.5" customHeight="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19" t="s">
        <v>27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</row>
    <row r="14" spans="1:81" ht="13.5" customHeight="1">
      <c r="A14" s="24"/>
      <c r="B14" s="24"/>
      <c r="C14" s="24"/>
      <c r="D14" s="24"/>
      <c r="E14" s="24"/>
      <c r="F14" s="24"/>
      <c r="G14" s="24"/>
      <c r="H14" s="24"/>
      <c r="I14" s="24"/>
      <c r="J14" s="62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19" t="s">
        <v>31</v>
      </c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</row>
    <row r="15" spans="1:81" ht="13.5" customHeight="1">
      <c r="A15" s="24"/>
      <c r="B15" s="24"/>
      <c r="C15" s="24"/>
      <c r="D15" s="24"/>
      <c r="E15" s="24"/>
      <c r="F15" s="24"/>
      <c r="G15" s="24"/>
      <c r="H15" s="24"/>
      <c r="I15" s="24"/>
      <c r="J15" s="62"/>
      <c r="K15" s="24"/>
      <c r="L15" s="24"/>
      <c r="M15" s="24"/>
      <c r="N15" s="24"/>
      <c r="O15" s="204">
        <f>Drawing!Q29</f>
        <v>292</v>
      </c>
      <c r="P15" s="204"/>
      <c r="Q15" s="204"/>
      <c r="R15" s="204"/>
      <c r="S15" s="24"/>
      <c r="T15" s="62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</row>
    <row r="16" spans="1:81" ht="13.5" customHeight="1">
      <c r="A16" s="24"/>
      <c r="B16" s="24"/>
      <c r="C16" s="24"/>
      <c r="D16" s="24"/>
      <c r="E16" s="24"/>
      <c r="F16" s="192" t="s">
        <v>29</v>
      </c>
      <c r="G16" s="192"/>
      <c r="H16" s="24"/>
      <c r="I16" s="24"/>
      <c r="J16" s="62"/>
      <c r="K16" s="199">
        <f>BB19</f>
        <v>1800</v>
      </c>
      <c r="L16" s="200"/>
      <c r="M16" s="24"/>
      <c r="N16" s="24"/>
      <c r="O16" s="204"/>
      <c r="P16" s="204"/>
      <c r="Q16" s="204"/>
      <c r="R16" s="204"/>
      <c r="S16" s="24"/>
      <c r="T16" s="62"/>
      <c r="U16" s="199">
        <f>Drawing!P29</f>
        <v>150</v>
      </c>
      <c r="V16" s="200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</row>
    <row r="17" spans="1:79" ht="13.5" customHeight="1">
      <c r="A17" s="24"/>
      <c r="B17" s="24"/>
      <c r="C17" s="24"/>
      <c r="D17" s="24"/>
      <c r="E17" s="24"/>
      <c r="F17" s="192"/>
      <c r="G17" s="192"/>
      <c r="H17" s="24"/>
      <c r="I17" s="24"/>
      <c r="J17" s="62"/>
      <c r="K17" s="199"/>
      <c r="L17" s="200"/>
      <c r="M17" s="24"/>
      <c r="N17" s="24"/>
      <c r="O17" s="204"/>
      <c r="P17" s="204"/>
      <c r="Q17" s="204"/>
      <c r="R17" s="204"/>
      <c r="S17" s="24"/>
      <c r="T17" s="62"/>
      <c r="U17" s="199"/>
      <c r="V17" s="200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 t="s">
        <v>217</v>
      </c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</row>
    <row r="18" spans="1:79" ht="13.5" customHeight="1">
      <c r="A18" s="24"/>
      <c r="B18" s="24"/>
      <c r="C18" s="24"/>
      <c r="D18" s="24"/>
      <c r="E18" s="24"/>
      <c r="F18" s="24"/>
      <c r="G18" s="24"/>
      <c r="H18" s="24"/>
      <c r="I18" s="24"/>
      <c r="J18" s="62"/>
      <c r="K18" s="199"/>
      <c r="L18" s="200"/>
      <c r="M18" s="24"/>
      <c r="N18" s="24"/>
      <c r="O18" s="204"/>
      <c r="P18" s="204"/>
      <c r="Q18" s="204"/>
      <c r="R18" s="204"/>
      <c r="S18" s="24"/>
      <c r="T18" s="62"/>
      <c r="U18" s="199"/>
      <c r="V18" s="200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 t="s">
        <v>41</v>
      </c>
      <c r="AZ18" s="24"/>
      <c r="BA18" s="24"/>
      <c r="BB18" s="190">
        <v>200</v>
      </c>
      <c r="BC18" s="190"/>
      <c r="BD18" s="24" t="s">
        <v>24</v>
      </c>
      <c r="BE18" s="24" t="s">
        <v>42</v>
      </c>
      <c r="BF18" s="190">
        <f>Drawing!I23</f>
        <v>11</v>
      </c>
      <c r="BG18" s="190"/>
      <c r="BH18" s="142" t="s">
        <v>25</v>
      </c>
      <c r="BI18" s="190">
        <f>U16</f>
        <v>150</v>
      </c>
      <c r="BJ18" s="190"/>
      <c r="BK18" s="24" t="s">
        <v>43</v>
      </c>
      <c r="BL18" s="24" t="s">
        <v>34</v>
      </c>
      <c r="BM18" s="24" t="s">
        <v>42</v>
      </c>
      <c r="BN18" s="142">
        <v>2</v>
      </c>
      <c r="BO18" s="142" t="s">
        <v>25</v>
      </c>
      <c r="BP18" s="190">
        <f>Drawing!AO29</f>
        <v>25</v>
      </c>
      <c r="BQ18" s="190"/>
      <c r="BR18" s="24" t="s">
        <v>43</v>
      </c>
      <c r="BS18" s="24"/>
      <c r="BT18" s="24"/>
      <c r="BU18" s="24"/>
      <c r="BV18" s="24"/>
      <c r="BW18" s="24"/>
      <c r="BX18" s="24"/>
      <c r="BY18" s="24"/>
      <c r="BZ18" s="24"/>
      <c r="CA18" s="24"/>
    </row>
    <row r="19" spans="1:79" ht="13.5" customHeight="1">
      <c r="A19" s="24"/>
      <c r="B19" s="24"/>
      <c r="C19" s="24"/>
      <c r="D19" s="24"/>
      <c r="E19" s="24"/>
      <c r="F19" s="24"/>
      <c r="G19" s="24"/>
      <c r="H19" s="24"/>
      <c r="I19" s="24"/>
      <c r="J19" s="62"/>
      <c r="K19" s="24"/>
      <c r="L19" s="24"/>
      <c r="M19" s="24"/>
      <c r="N19" s="24"/>
      <c r="O19" s="24"/>
      <c r="P19" s="24"/>
      <c r="Q19" s="24"/>
      <c r="R19" s="24"/>
      <c r="S19" s="24"/>
      <c r="T19" s="62"/>
      <c r="U19" s="199"/>
      <c r="V19" s="200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63" t="s">
        <v>41</v>
      </c>
      <c r="AZ19" s="63"/>
      <c r="BA19" s="63"/>
      <c r="BB19" s="191">
        <f>BB18+(BF18*BI18)-(BN18*BP18)</f>
        <v>1800</v>
      </c>
      <c r="BC19" s="191"/>
      <c r="BD19" s="191"/>
      <c r="BE19" s="191" t="s">
        <v>8</v>
      </c>
      <c r="BF19" s="191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ht="13.5" customHeight="1">
      <c r="A20" s="24"/>
      <c r="B20" s="24"/>
      <c r="C20" s="24"/>
      <c r="D20" s="25"/>
      <c r="E20" s="25"/>
      <c r="F20" s="25"/>
      <c r="G20" s="25"/>
      <c r="H20" s="25"/>
      <c r="I20" s="25"/>
      <c r="J20" s="64"/>
      <c r="K20" s="24"/>
      <c r="L20" s="24"/>
      <c r="M20" s="24"/>
      <c r="N20" s="25"/>
      <c r="O20" s="25"/>
      <c r="P20" s="25"/>
      <c r="Q20" s="25"/>
      <c r="R20" s="25"/>
      <c r="S20" s="25"/>
      <c r="T20" s="6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13.5" customHeight="1">
      <c r="A21" s="24"/>
      <c r="B21" s="24"/>
      <c r="C21" s="65" t="s">
        <v>28</v>
      </c>
      <c r="D21" s="24"/>
      <c r="E21" s="24"/>
      <c r="F21" s="194" t="s">
        <v>35</v>
      </c>
      <c r="G21" s="194"/>
      <c r="H21" s="194"/>
      <c r="I21" s="24"/>
      <c r="J21" s="24"/>
      <c r="K21" s="19" t="s">
        <v>29</v>
      </c>
      <c r="L21" s="24"/>
      <c r="M21" s="65" t="s">
        <v>30</v>
      </c>
      <c r="N21" s="24"/>
      <c r="O21" s="24"/>
      <c r="P21" s="195">
        <f>Drawing!Q28</f>
        <v>250</v>
      </c>
      <c r="Q21" s="195"/>
      <c r="R21" s="195"/>
      <c r="S21" s="24"/>
      <c r="T21" s="24"/>
      <c r="U21" s="19" t="s">
        <v>32</v>
      </c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</row>
    <row r="22" spans="1:79" ht="13.5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61"/>
      <c r="AY22" s="58" t="s">
        <v>71</v>
      </c>
      <c r="AZ22" s="61"/>
      <c r="BA22" s="61"/>
      <c r="BB22" s="61"/>
      <c r="BC22" s="61"/>
      <c r="BD22" s="61"/>
      <c r="BE22" s="61"/>
      <c r="BF22" s="61"/>
      <c r="BG22" s="61"/>
      <c r="BH22" s="61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</row>
    <row r="23" spans="1:79" ht="13.5" customHeight="1">
      <c r="A23" s="24"/>
      <c r="B23" s="24" t="s">
        <v>36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61"/>
      <c r="AY23" s="196" t="s">
        <v>46</v>
      </c>
      <c r="AZ23" s="196"/>
      <c r="BA23" s="198" t="s">
        <v>17</v>
      </c>
      <c r="BB23" s="196" t="s">
        <v>39</v>
      </c>
      <c r="BC23" s="196"/>
      <c r="BD23" s="72"/>
      <c r="BE23" s="61"/>
      <c r="BF23" s="61"/>
      <c r="BG23" s="61"/>
      <c r="BH23" s="61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</row>
    <row r="24" spans="1:79" ht="13.5" customHeight="1">
      <c r="A24" s="24"/>
      <c r="B24" s="24"/>
      <c r="C24" s="193" t="s">
        <v>37</v>
      </c>
      <c r="D24" s="193"/>
      <c r="E24" s="192" t="s">
        <v>17</v>
      </c>
      <c r="F24" s="193" t="s">
        <v>39</v>
      </c>
      <c r="G24" s="19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61"/>
      <c r="AY24" s="197" t="s">
        <v>47</v>
      </c>
      <c r="AZ24" s="197"/>
      <c r="BA24" s="198"/>
      <c r="BB24" s="197" t="s">
        <v>40</v>
      </c>
      <c r="BC24" s="197"/>
      <c r="BD24" s="72"/>
      <c r="BE24" s="61"/>
      <c r="BF24" s="61"/>
      <c r="BG24" s="61"/>
      <c r="BH24" s="61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</row>
    <row r="25" spans="1:79" ht="13.5" customHeight="1">
      <c r="A25" s="24"/>
      <c r="B25" s="24"/>
      <c r="C25" s="192" t="s">
        <v>38</v>
      </c>
      <c r="D25" s="192"/>
      <c r="E25" s="192"/>
      <c r="F25" s="192" t="s">
        <v>40</v>
      </c>
      <c r="G25" s="192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61"/>
      <c r="AY25" s="203" t="s">
        <v>46</v>
      </c>
      <c r="AZ25" s="203"/>
      <c r="BA25" s="203"/>
      <c r="BB25" s="198" t="s">
        <v>17</v>
      </c>
      <c r="BC25" s="203">
        <f>K16</f>
        <v>1800</v>
      </c>
      <c r="BD25" s="203"/>
      <c r="BE25" s="203"/>
      <c r="BF25" s="61"/>
      <c r="BG25" s="61"/>
      <c r="BH25" s="61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</row>
    <row r="26" spans="1:79" ht="13.5" customHeight="1">
      <c r="A26" s="24"/>
      <c r="B26" s="24"/>
      <c r="C26" s="185" t="s">
        <v>29</v>
      </c>
      <c r="D26" s="185"/>
      <c r="E26" s="185"/>
      <c r="F26" s="192" t="s">
        <v>17</v>
      </c>
      <c r="G26" s="185">
        <f>BB19</f>
        <v>1800</v>
      </c>
      <c r="H26" s="185"/>
      <c r="I26" s="18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61"/>
      <c r="AY26" s="198">
        <f>P21</f>
        <v>250</v>
      </c>
      <c r="AZ26" s="198"/>
      <c r="BA26" s="198"/>
      <c r="BB26" s="198"/>
      <c r="BC26" s="198">
        <f>U16</f>
        <v>150</v>
      </c>
      <c r="BD26" s="198"/>
      <c r="BE26" s="198"/>
      <c r="BF26" s="61"/>
      <c r="BG26" s="61"/>
      <c r="BH26" s="61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</row>
    <row r="27" spans="1:79" ht="13.5" customHeight="1">
      <c r="A27" s="24"/>
      <c r="B27" s="24"/>
      <c r="C27" s="190">
        <f>O15</f>
        <v>292</v>
      </c>
      <c r="D27" s="190"/>
      <c r="E27" s="190"/>
      <c r="F27" s="192"/>
      <c r="G27" s="190">
        <f>U16</f>
        <v>150</v>
      </c>
      <c r="H27" s="190"/>
      <c r="I27" s="190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61"/>
      <c r="AY27" s="58" t="s">
        <v>48</v>
      </c>
      <c r="AZ27" s="58"/>
      <c r="BA27" s="58"/>
      <c r="BB27" s="58"/>
      <c r="BC27" s="58"/>
      <c r="BD27" s="201">
        <f>BC25/BC26*AY26</f>
        <v>3000</v>
      </c>
      <c r="BE27" s="201"/>
      <c r="BF27" s="201"/>
      <c r="BG27" s="202" t="s">
        <v>8</v>
      </c>
      <c r="BH27" s="202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</row>
    <row r="28" spans="1:79" ht="13.5" customHeight="1">
      <c r="A28" s="24"/>
      <c r="B28" s="24"/>
      <c r="C28" s="24"/>
      <c r="D28" s="61" t="s">
        <v>68</v>
      </c>
      <c r="E28" s="61"/>
      <c r="F28" s="198">
        <f>G26/G27*C27</f>
        <v>3504</v>
      </c>
      <c r="G28" s="198"/>
      <c r="H28" s="198"/>
      <c r="I28" s="197" t="s">
        <v>8</v>
      </c>
      <c r="J28" s="197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</row>
    <row r="29" spans="1:79" ht="13.5" customHeight="1">
      <c r="A29" s="24"/>
      <c r="B29" s="24"/>
      <c r="C29" s="24"/>
      <c r="D29" s="61"/>
      <c r="E29" s="61"/>
      <c r="F29" s="144"/>
      <c r="G29" s="144"/>
      <c r="H29" s="144"/>
      <c r="I29" s="144"/>
      <c r="J29" s="14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</row>
    <row r="30" spans="1:79" ht="13.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</row>
    <row r="31" spans="1:79" ht="13.5" customHeight="1">
      <c r="A31" s="66"/>
      <c r="B31" s="22" t="s">
        <v>49</v>
      </c>
      <c r="C31" s="23"/>
      <c r="D31" s="23"/>
      <c r="E31" s="23"/>
      <c r="F31" s="23"/>
      <c r="G31" s="23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</row>
    <row r="32" spans="1:79" ht="13.5" customHeight="1">
      <c r="A32" s="24"/>
      <c r="B32" s="27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</row>
    <row r="33" spans="1:73" ht="13.5" customHeight="1">
      <c r="A33" s="24"/>
      <c r="B33" s="24" t="s">
        <v>67</v>
      </c>
      <c r="C33" s="5"/>
      <c r="D33" s="190">
        <f>Drawing!AK20</f>
        <v>1000</v>
      </c>
      <c r="E33" s="190"/>
      <c r="F33" s="190"/>
      <c r="G33" s="5" t="s">
        <v>34</v>
      </c>
      <c r="H33" s="24" t="s">
        <v>62</v>
      </c>
      <c r="I33" s="24"/>
      <c r="J33" s="67" t="s">
        <v>51</v>
      </c>
      <c r="K33" s="24"/>
      <c r="L33" s="24"/>
      <c r="M33" s="24"/>
      <c r="N33" s="24"/>
      <c r="O33" s="24"/>
      <c r="P33" s="24"/>
      <c r="Q33" s="24"/>
      <c r="R33" s="24"/>
      <c r="S33" s="67" t="s">
        <v>31</v>
      </c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</row>
    <row r="34" spans="1:73" ht="13.5" customHeight="1">
      <c r="A34" s="24"/>
      <c r="B34" s="24"/>
      <c r="C34" s="5"/>
      <c r="D34" s="5"/>
      <c r="E34" s="68"/>
      <c r="F34" s="5"/>
      <c r="G34" s="5"/>
      <c r="H34" s="24"/>
      <c r="I34" s="62"/>
      <c r="J34" s="24"/>
      <c r="K34" s="24"/>
      <c r="L34" s="24"/>
      <c r="M34" s="204">
        <f>O15</f>
        <v>292</v>
      </c>
      <c r="N34" s="204"/>
      <c r="O34" s="204"/>
      <c r="P34" s="204"/>
      <c r="Q34" s="24"/>
      <c r="R34" s="62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</row>
    <row r="35" spans="1:73" ht="13.5" customHeight="1">
      <c r="A35" s="24"/>
      <c r="B35" s="24"/>
      <c r="C35" s="5"/>
      <c r="D35" s="5"/>
      <c r="E35" s="5"/>
      <c r="F35" s="68"/>
      <c r="G35" s="5"/>
      <c r="H35" s="5"/>
      <c r="I35" s="69"/>
      <c r="J35" s="199">
        <f>Drawing!V34-Drawing!AO29</f>
        <v>100</v>
      </c>
      <c r="K35" s="200"/>
      <c r="L35" s="24"/>
      <c r="M35" s="204"/>
      <c r="N35" s="204"/>
      <c r="O35" s="204"/>
      <c r="P35" s="204"/>
      <c r="Q35" s="24"/>
      <c r="R35" s="62"/>
      <c r="S35" s="199">
        <f>U16</f>
        <v>150</v>
      </c>
      <c r="T35" s="200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</row>
    <row r="36" spans="1:73" ht="13.5" customHeight="1">
      <c r="A36" s="24"/>
      <c r="B36" s="24"/>
      <c r="C36" s="5"/>
      <c r="D36" s="5"/>
      <c r="E36" s="5"/>
      <c r="F36" s="68"/>
      <c r="G36" s="5"/>
      <c r="H36" s="5"/>
      <c r="I36" s="69"/>
      <c r="J36" s="199"/>
      <c r="K36" s="200"/>
      <c r="L36" s="24"/>
      <c r="M36" s="204"/>
      <c r="N36" s="204"/>
      <c r="O36" s="204"/>
      <c r="P36" s="204"/>
      <c r="Q36" s="24"/>
      <c r="R36" s="62"/>
      <c r="S36" s="199"/>
      <c r="T36" s="200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</row>
    <row r="37" spans="1:73" ht="13.5" customHeight="1">
      <c r="A37" s="24"/>
      <c r="B37" s="24"/>
      <c r="C37" s="61"/>
      <c r="D37" s="61"/>
      <c r="E37" s="61"/>
      <c r="F37" s="61"/>
      <c r="G37" s="61"/>
      <c r="H37" s="70"/>
      <c r="I37" s="71"/>
      <c r="J37" s="199"/>
      <c r="K37" s="200"/>
      <c r="L37" s="72"/>
      <c r="M37" s="204"/>
      <c r="N37" s="204"/>
      <c r="O37" s="204"/>
      <c r="P37" s="204"/>
      <c r="Q37" s="24"/>
      <c r="R37" s="62"/>
      <c r="S37" s="199"/>
      <c r="T37" s="200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</row>
    <row r="38" spans="1:73" ht="13.5" customHeight="1">
      <c r="A38" s="24"/>
      <c r="B38" s="24"/>
      <c r="C38" s="24"/>
      <c r="D38" s="24"/>
      <c r="E38" s="24"/>
      <c r="F38" s="24"/>
      <c r="G38" s="24"/>
      <c r="H38" s="24"/>
      <c r="I38" s="62"/>
      <c r="J38" s="199"/>
      <c r="K38" s="200"/>
      <c r="L38" s="24"/>
      <c r="M38" s="24"/>
      <c r="N38" s="24"/>
      <c r="O38" s="24"/>
      <c r="P38" s="24"/>
      <c r="Q38" s="24"/>
      <c r="R38" s="62"/>
      <c r="S38" s="199"/>
      <c r="T38" s="200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</row>
    <row r="39" spans="1:73" ht="13.5" customHeight="1">
      <c r="A39" s="24"/>
      <c r="B39" s="24"/>
      <c r="C39" s="25"/>
      <c r="D39" s="25"/>
      <c r="E39" s="25"/>
      <c r="F39" s="25"/>
      <c r="G39" s="25"/>
      <c r="H39" s="25"/>
      <c r="I39" s="64"/>
      <c r="J39" s="24"/>
      <c r="K39" s="24"/>
      <c r="L39" s="25"/>
      <c r="M39" s="25"/>
      <c r="N39" s="25"/>
      <c r="O39" s="25"/>
      <c r="P39" s="25"/>
      <c r="Q39" s="25"/>
      <c r="R39" s="6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</row>
    <row r="40" spans="1:73" ht="13.5" customHeight="1">
      <c r="A40" s="24"/>
      <c r="B40" s="65" t="s">
        <v>50</v>
      </c>
      <c r="C40" s="24"/>
      <c r="D40" s="24"/>
      <c r="E40" s="24"/>
      <c r="F40" s="24"/>
      <c r="G40" s="24"/>
      <c r="H40" s="24"/>
      <c r="I40" s="65" t="s">
        <v>52</v>
      </c>
      <c r="J40" s="24"/>
      <c r="K40" s="65" t="s">
        <v>30</v>
      </c>
      <c r="L40" s="24"/>
      <c r="M40" s="24"/>
      <c r="N40" s="195">
        <f>P21</f>
        <v>250</v>
      </c>
      <c r="O40" s="195"/>
      <c r="P40" s="195"/>
      <c r="Q40" s="24"/>
      <c r="R40" s="24"/>
      <c r="S40" s="67" t="s">
        <v>32</v>
      </c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</row>
    <row r="41" spans="1:73" ht="13.5" customHeight="1">
      <c r="A41" s="24"/>
      <c r="B41" s="207" t="s">
        <v>59</v>
      </c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141"/>
      <c r="Q41" s="24"/>
      <c r="R41" s="24"/>
      <c r="S41" s="67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</row>
    <row r="42" spans="1:73" ht="13.5" customHeight="1">
      <c r="A42" s="24"/>
      <c r="B42" s="24" t="s">
        <v>53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</row>
    <row r="43" spans="1:73" ht="13.5" customHeight="1">
      <c r="A43" s="24"/>
      <c r="B43" s="193" t="s">
        <v>54</v>
      </c>
      <c r="C43" s="193"/>
      <c r="D43" s="192" t="s">
        <v>17</v>
      </c>
      <c r="E43" s="193" t="s">
        <v>55</v>
      </c>
      <c r="F43" s="193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</row>
    <row r="44" spans="1:73" ht="13.5" customHeight="1">
      <c r="A44" s="24"/>
      <c r="B44" s="192" t="s">
        <v>38</v>
      </c>
      <c r="C44" s="192"/>
      <c r="D44" s="192"/>
      <c r="E44" s="192" t="s">
        <v>47</v>
      </c>
      <c r="F44" s="192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</row>
    <row r="45" spans="1:73" ht="13.5" customHeight="1">
      <c r="A45" s="24"/>
      <c r="B45" s="193" t="s">
        <v>54</v>
      </c>
      <c r="C45" s="193"/>
      <c r="D45" s="193"/>
      <c r="E45" s="192" t="s">
        <v>17</v>
      </c>
      <c r="F45" s="193">
        <f>J35</f>
        <v>100</v>
      </c>
      <c r="G45" s="193"/>
      <c r="H45" s="193"/>
      <c r="I45" s="24"/>
      <c r="J45" s="192" t="s">
        <v>56</v>
      </c>
      <c r="K45" s="192"/>
      <c r="L45" s="206">
        <f>F45/F46*B46</f>
        <v>116.80000000000001</v>
      </c>
      <c r="M45" s="206"/>
      <c r="N45" s="206"/>
      <c r="O45" s="192" t="s">
        <v>8</v>
      </c>
      <c r="P45" s="192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</row>
    <row r="46" spans="1:73" ht="13.5" customHeight="1">
      <c r="A46" s="24"/>
      <c r="B46" s="192">
        <f>M34</f>
        <v>292</v>
      </c>
      <c r="C46" s="192"/>
      <c r="D46" s="192"/>
      <c r="E46" s="192"/>
      <c r="F46" s="192">
        <f>N40</f>
        <v>250</v>
      </c>
      <c r="G46" s="192"/>
      <c r="H46" s="192"/>
      <c r="I46" s="24"/>
      <c r="J46" s="192"/>
      <c r="K46" s="192"/>
      <c r="L46" s="206"/>
      <c r="M46" s="206"/>
      <c r="N46" s="206"/>
      <c r="O46" s="192"/>
      <c r="P46" s="192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</row>
    <row r="47" spans="1:73" ht="13.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</row>
    <row r="48" spans="1:73" ht="13.5" customHeight="1">
      <c r="A48" s="24"/>
      <c r="B48" s="24" t="s">
        <v>57</v>
      </c>
      <c r="C48" s="24"/>
      <c r="D48" s="24" t="s">
        <v>58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</row>
    <row r="49" spans="1:73" ht="13.5" customHeight="1">
      <c r="A49" s="24"/>
      <c r="B49" s="24" t="s">
        <v>57</v>
      </c>
      <c r="C49" s="24"/>
      <c r="D49" s="26" t="s">
        <v>42</v>
      </c>
      <c r="E49" s="192">
        <f>S35</f>
        <v>150</v>
      </c>
      <c r="F49" s="192"/>
      <c r="G49" s="141" t="s">
        <v>34</v>
      </c>
      <c r="H49" s="192">
        <f>Drawing!AO29</f>
        <v>25</v>
      </c>
      <c r="I49" s="192"/>
      <c r="J49" s="24" t="s">
        <v>43</v>
      </c>
      <c r="K49" s="142" t="s">
        <v>24</v>
      </c>
      <c r="L49" s="206">
        <f>L45</f>
        <v>116.80000000000001</v>
      </c>
      <c r="M49" s="206"/>
      <c r="N49" s="206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</row>
    <row r="50" spans="1:73" ht="13.5" customHeight="1">
      <c r="A50" s="24"/>
      <c r="B50" s="24" t="s">
        <v>57</v>
      </c>
      <c r="C50" s="24"/>
      <c r="D50" s="206">
        <f>(E49-H49)+L49</f>
        <v>241.8</v>
      </c>
      <c r="E50" s="192"/>
      <c r="F50" s="192"/>
      <c r="G50" s="192" t="s">
        <v>8</v>
      </c>
      <c r="H50" s="192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</row>
    <row r="51" spans="1:73" ht="13.5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</row>
    <row r="52" spans="1:73" ht="13.5" customHeight="1">
      <c r="A52" s="24"/>
      <c r="B52" s="24" t="s">
        <v>60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</row>
    <row r="53" spans="1:73" ht="13.5" customHeight="1">
      <c r="A53" s="24"/>
      <c r="B53" s="65" t="s">
        <v>10</v>
      </c>
      <c r="C53" s="24"/>
      <c r="D53" s="24"/>
      <c r="E53" s="24"/>
      <c r="F53" s="24"/>
      <c r="G53" s="24"/>
      <c r="H53" s="24"/>
      <c r="I53" s="65" t="s">
        <v>61</v>
      </c>
      <c r="J53" s="24"/>
      <c r="K53" s="65" t="s">
        <v>32</v>
      </c>
      <c r="L53" s="24"/>
      <c r="M53" s="24"/>
      <c r="N53" s="211">
        <f>N40</f>
        <v>250</v>
      </c>
      <c r="O53" s="211"/>
      <c r="P53" s="211"/>
      <c r="Q53" s="24"/>
      <c r="R53" s="24"/>
      <c r="S53" s="67" t="s">
        <v>30</v>
      </c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</row>
    <row r="54" spans="1:73" ht="13.5" customHeight="1">
      <c r="A54" s="24"/>
      <c r="B54" s="24"/>
      <c r="C54" s="73"/>
      <c r="D54" s="66"/>
      <c r="E54" s="66"/>
      <c r="F54" s="66"/>
      <c r="G54" s="66"/>
      <c r="H54" s="66"/>
      <c r="I54" s="66"/>
      <c r="J54" s="24"/>
      <c r="K54" s="24"/>
      <c r="L54" s="73"/>
      <c r="M54" s="66"/>
      <c r="N54" s="66"/>
      <c r="O54" s="66"/>
      <c r="P54" s="66"/>
      <c r="Q54" s="66"/>
      <c r="R54" s="66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</row>
    <row r="55" spans="1:73" ht="13.5" customHeight="1">
      <c r="A55" s="208">
        <f>D50</f>
        <v>241.8</v>
      </c>
      <c r="B55" s="209"/>
      <c r="C55" s="74"/>
      <c r="D55" s="24"/>
      <c r="E55" s="24"/>
      <c r="F55" s="24"/>
      <c r="G55" s="24"/>
      <c r="H55" s="24"/>
      <c r="I55" s="24"/>
      <c r="J55" s="210">
        <f>S35</f>
        <v>150</v>
      </c>
      <c r="K55" s="209"/>
      <c r="L55" s="7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</row>
    <row r="56" spans="1:73" ht="13.5" customHeight="1">
      <c r="A56" s="210"/>
      <c r="B56" s="209"/>
      <c r="C56" s="74"/>
      <c r="D56" s="24"/>
      <c r="E56" s="24"/>
      <c r="F56" s="24"/>
      <c r="G56" s="24"/>
      <c r="H56" s="24"/>
      <c r="I56" s="24"/>
      <c r="J56" s="210"/>
      <c r="K56" s="209"/>
      <c r="L56" s="74"/>
      <c r="M56" s="24"/>
      <c r="N56" s="212">
        <f>M34</f>
        <v>292</v>
      </c>
      <c r="O56" s="212"/>
      <c r="P56" s="212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</row>
    <row r="57" spans="1:73" ht="13.5" customHeight="1">
      <c r="A57" s="210"/>
      <c r="B57" s="209"/>
      <c r="C57" s="74"/>
      <c r="D57" s="24"/>
      <c r="E57" s="24"/>
      <c r="F57" s="24"/>
      <c r="G57" s="24"/>
      <c r="H57" s="24"/>
      <c r="I57" s="24"/>
      <c r="J57" s="210"/>
      <c r="K57" s="209"/>
      <c r="L57" s="74"/>
      <c r="M57" s="24"/>
      <c r="N57" s="212"/>
      <c r="O57" s="212"/>
      <c r="P57" s="212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</row>
    <row r="58" spans="1:73" ht="13.5" customHeight="1">
      <c r="A58" s="210"/>
      <c r="B58" s="209"/>
      <c r="C58" s="74"/>
      <c r="D58" s="24"/>
      <c r="E58" s="24"/>
      <c r="F58" s="24"/>
      <c r="G58" s="24"/>
      <c r="H58" s="24"/>
      <c r="I58" s="24"/>
      <c r="J58" s="210"/>
      <c r="K58" s="209"/>
      <c r="L58" s="74"/>
      <c r="M58" s="24"/>
      <c r="N58" s="212"/>
      <c r="O58" s="212"/>
      <c r="P58" s="212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</row>
    <row r="59" spans="1:73" ht="13.5" customHeight="1">
      <c r="A59" s="24"/>
      <c r="B59" s="24"/>
      <c r="C59" s="74"/>
      <c r="D59" s="24"/>
      <c r="E59" s="24"/>
      <c r="F59" s="24"/>
      <c r="G59" s="24"/>
      <c r="H59" s="24"/>
      <c r="I59" s="24"/>
      <c r="J59" s="24"/>
      <c r="K59" s="24"/>
      <c r="L59" s="7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</row>
    <row r="60" spans="1:73" ht="13.5" customHeight="1">
      <c r="A60" s="24"/>
      <c r="B60" s="65" t="s">
        <v>51</v>
      </c>
      <c r="C60" s="24"/>
      <c r="D60" s="24"/>
      <c r="E60" s="24"/>
      <c r="F60" s="24"/>
      <c r="G60" s="24"/>
      <c r="H60" s="24"/>
      <c r="I60" s="24"/>
      <c r="J60" s="24"/>
      <c r="K60" s="65" t="s">
        <v>31</v>
      </c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</row>
    <row r="61" spans="1:73" ht="13.5" customHeight="1">
      <c r="A61" s="24"/>
      <c r="B61" s="24"/>
      <c r="C61" s="193" t="s">
        <v>62</v>
      </c>
      <c r="D61" s="193"/>
      <c r="E61" s="192" t="s">
        <v>17</v>
      </c>
      <c r="F61" s="193" t="s">
        <v>64</v>
      </c>
      <c r="G61" s="193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</row>
    <row r="62" spans="1:73" ht="13.5" customHeight="1">
      <c r="A62" s="24"/>
      <c r="B62" s="24"/>
      <c r="C62" s="192" t="s">
        <v>63</v>
      </c>
      <c r="D62" s="192"/>
      <c r="E62" s="192"/>
      <c r="F62" s="192" t="s">
        <v>65</v>
      </c>
      <c r="G62" s="192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</row>
    <row r="63" spans="1:73" ht="13.5" customHeight="1">
      <c r="A63" s="24"/>
      <c r="B63" s="24"/>
      <c r="C63" s="193" t="s">
        <v>62</v>
      </c>
      <c r="D63" s="193"/>
      <c r="E63" s="193"/>
      <c r="F63" s="192" t="s">
        <v>17</v>
      </c>
      <c r="G63" s="217">
        <f>A55</f>
        <v>241.8</v>
      </c>
      <c r="H63" s="193"/>
      <c r="I63" s="193"/>
      <c r="J63" s="24"/>
      <c r="K63" s="191" t="s">
        <v>66</v>
      </c>
      <c r="L63" s="191"/>
      <c r="M63" s="215">
        <f>G63/G64*C64</f>
        <v>403</v>
      </c>
      <c r="N63" s="215"/>
      <c r="O63" s="215"/>
      <c r="P63" s="216" t="s">
        <v>8</v>
      </c>
      <c r="Q63" s="216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</row>
    <row r="64" spans="1:73" ht="13.5" customHeight="1">
      <c r="A64" s="24"/>
      <c r="B64" s="24"/>
      <c r="C64" s="192">
        <f>N53</f>
        <v>250</v>
      </c>
      <c r="D64" s="192"/>
      <c r="E64" s="192"/>
      <c r="F64" s="192"/>
      <c r="G64" s="192">
        <f>J55</f>
        <v>150</v>
      </c>
      <c r="H64" s="192"/>
      <c r="I64" s="192"/>
      <c r="J64" s="24"/>
      <c r="K64" s="191"/>
      <c r="L64" s="191"/>
      <c r="M64" s="215"/>
      <c r="N64" s="215"/>
      <c r="O64" s="215"/>
      <c r="P64" s="216"/>
      <c r="Q64" s="216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61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</row>
    <row r="65" spans="1:82" ht="13.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</row>
    <row r="66" spans="1:82" ht="13.5" customHeight="1">
      <c r="A66" s="24"/>
      <c r="B66" s="24"/>
      <c r="C66" s="24" t="s">
        <v>67</v>
      </c>
      <c r="D66" s="24"/>
      <c r="E66" s="190">
        <f>D33</f>
        <v>1000</v>
      </c>
      <c r="F66" s="190"/>
      <c r="G66" s="190"/>
      <c r="H66" s="142" t="s">
        <v>34</v>
      </c>
      <c r="I66" s="68" t="s">
        <v>62</v>
      </c>
      <c r="J66" s="68"/>
      <c r="K66" s="141" t="s">
        <v>17</v>
      </c>
      <c r="L66" s="192">
        <f>E66</f>
        <v>1000</v>
      </c>
      <c r="M66" s="192"/>
      <c r="N66" s="192"/>
      <c r="O66" s="141" t="s">
        <v>34</v>
      </c>
      <c r="P66" s="214">
        <f>M63</f>
        <v>403</v>
      </c>
      <c r="Q66" s="190"/>
      <c r="R66" s="190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</row>
    <row r="67" spans="1:82" ht="13.5" customHeight="1">
      <c r="A67" s="24"/>
      <c r="B67" s="24"/>
      <c r="C67" s="70" t="s">
        <v>67</v>
      </c>
      <c r="D67" s="70"/>
      <c r="E67" s="213">
        <f>L66-P66</f>
        <v>597</v>
      </c>
      <c r="F67" s="198"/>
      <c r="G67" s="198"/>
      <c r="H67" s="198" t="s">
        <v>8</v>
      </c>
      <c r="I67" s="198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</row>
    <row r="68" spans="1:82" ht="13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</row>
    <row r="69" spans="1:82" ht="13.5" customHeight="1">
      <c r="A69" s="24"/>
      <c r="B69" s="20" t="s">
        <v>69</v>
      </c>
      <c r="C69" s="21"/>
      <c r="D69" s="21"/>
      <c r="E69" s="21"/>
      <c r="F69" s="21"/>
      <c r="G69" s="21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</row>
    <row r="70" spans="1:82" ht="13.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</row>
    <row r="71" spans="1:82" ht="13.5" customHeight="1">
      <c r="A71" s="24"/>
      <c r="B71" s="24" t="s">
        <v>70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</row>
    <row r="72" spans="1:82" ht="13.5" customHeight="1">
      <c r="A72" s="24"/>
      <c r="B72" s="24" t="s">
        <v>72</v>
      </c>
      <c r="C72" s="24"/>
      <c r="D72" s="192">
        <f>Drawing!Y50</f>
        <v>4500</v>
      </c>
      <c r="E72" s="192"/>
      <c r="F72" s="192"/>
      <c r="G72" s="24" t="s">
        <v>34</v>
      </c>
      <c r="H72" s="26" t="s">
        <v>42</v>
      </c>
      <c r="I72" s="192">
        <f>D72</f>
        <v>4500</v>
      </c>
      <c r="J72" s="192"/>
      <c r="K72" s="192"/>
      <c r="L72" s="24" t="s">
        <v>23</v>
      </c>
      <c r="M72" s="68">
        <v>7</v>
      </c>
      <c r="N72" s="24" t="s">
        <v>43</v>
      </c>
      <c r="O72" s="141" t="s">
        <v>34</v>
      </c>
      <c r="P72" s="192">
        <f>BD27</f>
        <v>3000</v>
      </c>
      <c r="Q72" s="192"/>
      <c r="R72" s="192"/>
      <c r="S72" s="141" t="s">
        <v>34</v>
      </c>
      <c r="T72" s="206">
        <f>E67</f>
        <v>597</v>
      </c>
      <c r="U72" s="192"/>
      <c r="V72" s="192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</row>
    <row r="73" spans="1:82" ht="13.5" customHeight="1">
      <c r="A73" s="25"/>
      <c r="B73" s="75" t="s">
        <v>72</v>
      </c>
      <c r="C73" s="75"/>
      <c r="D73" s="203">
        <f>D72-(I72/M72)-P72-T72</f>
        <v>260.14285714285688</v>
      </c>
      <c r="E73" s="203"/>
      <c r="F73" s="203"/>
      <c r="G73" s="196" t="s">
        <v>8</v>
      </c>
      <c r="H73" s="196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</row>
    <row r="74" spans="1:82" ht="13.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 t="s">
        <v>75</v>
      </c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</row>
    <row r="75" spans="1:82" ht="13.5" customHeight="1">
      <c r="A75" s="24"/>
      <c r="B75" s="20" t="s">
        <v>73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 t="s">
        <v>77</v>
      </c>
      <c r="AM75" s="24"/>
      <c r="AN75" s="24"/>
      <c r="AO75" s="24"/>
      <c r="AP75" s="24"/>
      <c r="AQ75" s="24"/>
      <c r="AR75" s="5"/>
      <c r="AS75" s="5"/>
      <c r="AT75" s="5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</row>
    <row r="76" spans="1:82" ht="13.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 t="s">
        <v>76</v>
      </c>
      <c r="AM76" s="24"/>
      <c r="AN76" s="24"/>
      <c r="AO76" s="24"/>
      <c r="AP76" s="24"/>
      <c r="AQ76" s="24"/>
      <c r="AR76" s="26" t="s">
        <v>42</v>
      </c>
      <c r="AS76" s="192">
        <f>Drawing!AQ20</f>
        <v>250</v>
      </c>
      <c r="AT76" s="192"/>
      <c r="AU76" s="141" t="s">
        <v>34</v>
      </c>
      <c r="AV76" s="192">
        <f>Drawing!AO30</f>
        <v>30</v>
      </c>
      <c r="AW76" s="192"/>
      <c r="AX76" s="24" t="s">
        <v>43</v>
      </c>
      <c r="AY76" s="24" t="s">
        <v>24</v>
      </c>
      <c r="AZ76" s="26" t="s">
        <v>42</v>
      </c>
      <c r="BA76" s="192">
        <f>Drawing!AS22</f>
        <v>200</v>
      </c>
      <c r="BB76" s="192"/>
      <c r="BC76" s="141" t="s">
        <v>34</v>
      </c>
      <c r="BD76" s="192">
        <f>Drawing!AO30</f>
        <v>30</v>
      </c>
      <c r="BE76" s="192"/>
      <c r="BF76" s="24" t="s">
        <v>43</v>
      </c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</row>
    <row r="77" spans="1:82" ht="13.5" customHeight="1">
      <c r="A77" s="24"/>
      <c r="B77" s="24" t="s">
        <v>81</v>
      </c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7" t="s">
        <v>76</v>
      </c>
      <c r="AM77" s="27"/>
      <c r="AN77" s="27"/>
      <c r="AO77" s="27"/>
      <c r="AP77" s="27"/>
      <c r="AQ77" s="27"/>
      <c r="AR77" s="191">
        <f>(AS76-AV76)+(BA76-BD76)</f>
        <v>390</v>
      </c>
      <c r="AS77" s="191"/>
      <c r="AT77" s="191"/>
      <c r="AU77" s="218" t="s">
        <v>8</v>
      </c>
      <c r="AV77" s="218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</row>
    <row r="78" spans="1:82" ht="13.5" customHeight="1">
      <c r="A78" s="24"/>
      <c r="B78" s="24" t="s">
        <v>79</v>
      </c>
      <c r="C78" s="24"/>
      <c r="D78" s="24"/>
      <c r="E78" s="24"/>
      <c r="F78" s="24"/>
      <c r="G78" s="24"/>
      <c r="H78" s="219">
        <f>D8</f>
        <v>705.85714285714289</v>
      </c>
      <c r="I78" s="190"/>
      <c r="J78" s="190"/>
      <c r="K78" s="24" t="s">
        <v>24</v>
      </c>
      <c r="L78" s="190">
        <f>D73</f>
        <v>260.14285714285688</v>
      </c>
      <c r="M78" s="190"/>
      <c r="N78" s="190"/>
      <c r="O78" s="24" t="s">
        <v>24</v>
      </c>
      <c r="P78" s="190">
        <f>F28</f>
        <v>3504</v>
      </c>
      <c r="Q78" s="190"/>
      <c r="R78" s="190"/>
      <c r="S78" s="24" t="s">
        <v>24</v>
      </c>
      <c r="T78" s="214">
        <f>E67</f>
        <v>597</v>
      </c>
      <c r="U78" s="190"/>
      <c r="V78" s="190"/>
      <c r="W78" s="142" t="s">
        <v>24</v>
      </c>
      <c r="X78" s="68" t="s">
        <v>84</v>
      </c>
      <c r="Y78" s="68"/>
      <c r="Z78" s="68"/>
      <c r="AA78" s="141"/>
      <c r="AB78" s="24"/>
      <c r="AC78" s="24"/>
      <c r="AD78" s="26"/>
      <c r="AE78" s="141"/>
      <c r="AF78" s="141"/>
      <c r="AG78" s="141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</row>
    <row r="79" spans="1:82" ht="13.5" customHeight="1">
      <c r="A79" s="24"/>
      <c r="B79" s="24" t="s">
        <v>74</v>
      </c>
      <c r="C79" s="24"/>
      <c r="D79" s="24"/>
      <c r="E79" s="24"/>
      <c r="F79" s="24"/>
      <c r="G79" s="24"/>
      <c r="H79" s="206">
        <f>H78+L78+P78+T78</f>
        <v>5067</v>
      </c>
      <c r="I79" s="192"/>
      <c r="J79" s="192"/>
      <c r="K79" s="142" t="s">
        <v>24</v>
      </c>
      <c r="L79" s="26" t="s">
        <v>42</v>
      </c>
      <c r="M79" s="141">
        <v>2</v>
      </c>
      <c r="N79" s="141" t="s">
        <v>25</v>
      </c>
      <c r="O79" s="192">
        <f>AR77</f>
        <v>390</v>
      </c>
      <c r="P79" s="192"/>
      <c r="Q79" s="192"/>
      <c r="R79" s="24" t="s">
        <v>43</v>
      </c>
      <c r="S79" s="141" t="s">
        <v>34</v>
      </c>
      <c r="T79" s="76" t="s">
        <v>42</v>
      </c>
      <c r="U79" s="141">
        <v>4</v>
      </c>
      <c r="V79" s="141" t="s">
        <v>25</v>
      </c>
      <c r="W79" s="192">
        <f>Drawing!V41</f>
        <v>10</v>
      </c>
      <c r="X79" s="192"/>
      <c r="Y79" s="68" t="s">
        <v>43</v>
      </c>
      <c r="Z79" s="142" t="s">
        <v>34</v>
      </c>
      <c r="AA79" s="26" t="s">
        <v>42</v>
      </c>
      <c r="AB79" s="24">
        <v>2</v>
      </c>
      <c r="AC79" s="24" t="s">
        <v>25</v>
      </c>
      <c r="AD79" s="24">
        <v>2</v>
      </c>
      <c r="AE79" s="24" t="s">
        <v>25</v>
      </c>
      <c r="AF79" s="190">
        <f>Drawing!V41</f>
        <v>10</v>
      </c>
      <c r="AG79" s="190"/>
      <c r="AH79" s="24" t="s">
        <v>43</v>
      </c>
      <c r="AI79" s="24"/>
      <c r="AJ79" s="24"/>
      <c r="AK79" s="24"/>
      <c r="AL79" s="24" t="s">
        <v>78</v>
      </c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</row>
    <row r="80" spans="1:82" ht="13.5" customHeight="1">
      <c r="A80" s="24"/>
      <c r="B80" s="24" t="s">
        <v>79</v>
      </c>
      <c r="C80" s="24"/>
      <c r="D80" s="24"/>
      <c r="E80" s="24"/>
      <c r="F80" s="24"/>
      <c r="G80" s="24"/>
      <c r="H80" s="206">
        <f>H79</f>
        <v>5067</v>
      </c>
      <c r="I80" s="192"/>
      <c r="J80" s="192"/>
      <c r="K80" s="141" t="s">
        <v>24</v>
      </c>
      <c r="L80" s="192">
        <f>M79*O79</f>
        <v>780</v>
      </c>
      <c r="M80" s="192"/>
      <c r="N80" s="192"/>
      <c r="O80" s="141" t="s">
        <v>34</v>
      </c>
      <c r="P80" s="192">
        <f>U79*W79</f>
        <v>40</v>
      </c>
      <c r="Q80" s="192"/>
      <c r="R80" s="192"/>
      <c r="S80" s="24" t="s">
        <v>34</v>
      </c>
      <c r="T80" s="190">
        <f>AB79*AD79*AF79</f>
        <v>40</v>
      </c>
      <c r="U80" s="190"/>
      <c r="V80" s="190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 t="s">
        <v>80</v>
      </c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</row>
    <row r="81" spans="1:82" ht="13.5" customHeight="1">
      <c r="A81" s="24"/>
      <c r="B81" s="59" t="s">
        <v>83</v>
      </c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221">
        <f>H80+L80-P80-T80</f>
        <v>5767</v>
      </c>
      <c r="O81" s="221"/>
      <c r="P81" s="221"/>
      <c r="Q81" s="221"/>
      <c r="R81" s="202" t="s">
        <v>8</v>
      </c>
      <c r="S81" s="202"/>
      <c r="T81" s="58"/>
      <c r="U81" s="58" t="s">
        <v>17</v>
      </c>
      <c r="V81" s="58"/>
      <c r="W81" s="222">
        <f>N81/1000</f>
        <v>5.7670000000000003</v>
      </c>
      <c r="X81" s="222"/>
      <c r="Y81" s="222"/>
      <c r="Z81" s="202" t="s">
        <v>85</v>
      </c>
      <c r="AA81" s="202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</row>
    <row r="82" spans="1:82" ht="13.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</row>
    <row r="83" spans="1:82" ht="13.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</row>
    <row r="84" spans="1:82" ht="13.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</row>
    <row r="85" spans="1:82" ht="13.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</row>
    <row r="86" spans="1:82" ht="13.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</row>
    <row r="87" spans="1:82" ht="13.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</row>
    <row r="88" spans="1:82" ht="13.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</row>
    <row r="89" spans="1:82" ht="13.5" customHeight="1">
      <c r="A89" s="66"/>
      <c r="B89" s="22" t="s">
        <v>93</v>
      </c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</row>
    <row r="90" spans="1:82" ht="13.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</row>
    <row r="91" spans="1:82" ht="13.5" customHeight="1">
      <c r="A91" s="24"/>
      <c r="B91" s="24" t="s">
        <v>98</v>
      </c>
      <c r="C91" s="24"/>
      <c r="D91" s="24"/>
      <c r="E91" s="24"/>
      <c r="F91" s="24"/>
      <c r="G91" s="220">
        <f>'No of Bars'!I13</f>
        <v>7</v>
      </c>
      <c r="H91" s="220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</row>
    <row r="92" spans="1:82" ht="13.5" customHeight="1">
      <c r="A92" s="24"/>
      <c r="B92" s="24" t="s">
        <v>99</v>
      </c>
      <c r="C92" s="24"/>
      <c r="D92" s="24"/>
      <c r="E92" s="24"/>
      <c r="F92" s="24"/>
      <c r="G92" s="24"/>
      <c r="H92" s="192">
        <f>W81</f>
        <v>5.7670000000000003</v>
      </c>
      <c r="I92" s="192"/>
      <c r="J92" s="192"/>
      <c r="K92" s="24" t="s">
        <v>25</v>
      </c>
      <c r="L92" s="77">
        <f>G91</f>
        <v>7</v>
      </c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</row>
    <row r="93" spans="1:82" ht="13.5" customHeight="1">
      <c r="A93" s="24"/>
      <c r="B93" s="58" t="s">
        <v>99</v>
      </c>
      <c r="C93" s="58"/>
      <c r="D93" s="58"/>
      <c r="E93" s="58"/>
      <c r="F93" s="58"/>
      <c r="G93" s="58"/>
      <c r="H93" s="221">
        <f>H92*L92</f>
        <v>40.369</v>
      </c>
      <c r="I93" s="221"/>
      <c r="J93" s="221"/>
      <c r="K93" s="221"/>
      <c r="L93" s="58" t="s">
        <v>85</v>
      </c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</row>
    <row r="94" spans="1:82" ht="13.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</row>
  </sheetData>
  <sheetProtection password="9B59" sheet="1" objects="1" scenarios="1" selectLockedCells="1"/>
  <mergeCells count="121">
    <mergeCell ref="G91:H91"/>
    <mergeCell ref="H92:J92"/>
    <mergeCell ref="H93:K93"/>
    <mergeCell ref="O79:Q79"/>
    <mergeCell ref="W79:X79"/>
    <mergeCell ref="AF79:AG79"/>
    <mergeCell ref="T80:V80"/>
    <mergeCell ref="R81:S81"/>
    <mergeCell ref="W81:Y81"/>
    <mergeCell ref="Z81:AA81"/>
    <mergeCell ref="N81:Q81"/>
    <mergeCell ref="H79:J79"/>
    <mergeCell ref="H80:J80"/>
    <mergeCell ref="L80:N80"/>
    <mergeCell ref="P80:R80"/>
    <mergeCell ref="BD76:BE76"/>
    <mergeCell ref="AR77:AT77"/>
    <mergeCell ref="AU77:AV77"/>
    <mergeCell ref="H78:J78"/>
    <mergeCell ref="L78:N78"/>
    <mergeCell ref="P78:R78"/>
    <mergeCell ref="T78:V78"/>
    <mergeCell ref="AS76:AT76"/>
    <mergeCell ref="AV76:AW76"/>
    <mergeCell ref="BA76:BB76"/>
    <mergeCell ref="D72:F72"/>
    <mergeCell ref="I72:K72"/>
    <mergeCell ref="P72:R72"/>
    <mergeCell ref="T72:V72"/>
    <mergeCell ref="D73:F73"/>
    <mergeCell ref="G73:H73"/>
    <mergeCell ref="E67:G67"/>
    <mergeCell ref="D33:F33"/>
    <mergeCell ref="E66:G66"/>
    <mergeCell ref="L66:N66"/>
    <mergeCell ref="P66:R66"/>
    <mergeCell ref="H67:I67"/>
    <mergeCell ref="K63:L64"/>
    <mergeCell ref="M63:O64"/>
    <mergeCell ref="P63:Q64"/>
    <mergeCell ref="C63:E63"/>
    <mergeCell ref="C64:E64"/>
    <mergeCell ref="F63:F64"/>
    <mergeCell ref="G63:I63"/>
    <mergeCell ref="G64:I64"/>
    <mergeCell ref="C61:D61"/>
    <mergeCell ref="C62:D62"/>
    <mergeCell ref="F61:G61"/>
    <mergeCell ref="F62:G62"/>
    <mergeCell ref="E61:E62"/>
    <mergeCell ref="D50:F50"/>
    <mergeCell ref="G50:H50"/>
    <mergeCell ref="B41:O41"/>
    <mergeCell ref="A55:B58"/>
    <mergeCell ref="N53:P53"/>
    <mergeCell ref="J55:K58"/>
    <mergeCell ref="N56:P58"/>
    <mergeCell ref="J45:K46"/>
    <mergeCell ref="L45:N46"/>
    <mergeCell ref="O45:P46"/>
    <mergeCell ref="E49:F49"/>
    <mergeCell ref="H49:I49"/>
    <mergeCell ref="L49:N49"/>
    <mergeCell ref="B45:D45"/>
    <mergeCell ref="B46:D46"/>
    <mergeCell ref="E45:E46"/>
    <mergeCell ref="F45:H45"/>
    <mergeCell ref="F46:H46"/>
    <mergeCell ref="B43:C43"/>
    <mergeCell ref="B44:C44"/>
    <mergeCell ref="D43:D44"/>
    <mergeCell ref="E43:F43"/>
    <mergeCell ref="E44:F44"/>
    <mergeCell ref="J35:K38"/>
    <mergeCell ref="O15:R18"/>
    <mergeCell ref="K16:L18"/>
    <mergeCell ref="F16:G17"/>
    <mergeCell ref="AK5:AL5"/>
    <mergeCell ref="AK6:AM6"/>
    <mergeCell ref="D8:F8"/>
    <mergeCell ref="G8:H8"/>
    <mergeCell ref="U16:V19"/>
    <mergeCell ref="D7:F7"/>
    <mergeCell ref="J7:K7"/>
    <mergeCell ref="M7:N7"/>
    <mergeCell ref="F28:H28"/>
    <mergeCell ref="I28:J28"/>
    <mergeCell ref="M34:P37"/>
    <mergeCell ref="N40:P40"/>
    <mergeCell ref="S35:T38"/>
    <mergeCell ref="BA23:BA24"/>
    <mergeCell ref="BD27:BF27"/>
    <mergeCell ref="BG27:BH27"/>
    <mergeCell ref="AY25:BA25"/>
    <mergeCell ref="AY26:BA26"/>
    <mergeCell ref="BC25:BE25"/>
    <mergeCell ref="BC26:BE26"/>
    <mergeCell ref="A1:AW2"/>
    <mergeCell ref="BP18:BQ18"/>
    <mergeCell ref="BB19:BD19"/>
    <mergeCell ref="BE19:BF19"/>
    <mergeCell ref="C26:E26"/>
    <mergeCell ref="C27:E27"/>
    <mergeCell ref="G26:I26"/>
    <mergeCell ref="G27:I27"/>
    <mergeCell ref="F26:F27"/>
    <mergeCell ref="C25:D25"/>
    <mergeCell ref="C24:D24"/>
    <mergeCell ref="E24:E25"/>
    <mergeCell ref="F24:G24"/>
    <mergeCell ref="F25:G25"/>
    <mergeCell ref="F21:H21"/>
    <mergeCell ref="P21:R21"/>
    <mergeCell ref="BB18:BC18"/>
    <mergeCell ref="BF18:BG18"/>
    <mergeCell ref="BI18:BJ18"/>
    <mergeCell ref="BB23:BC23"/>
    <mergeCell ref="BB24:BC24"/>
    <mergeCell ref="BB25:BB26"/>
    <mergeCell ref="AY23:AZ23"/>
    <mergeCell ref="AY24:AZ24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J43"/>
  <sheetViews>
    <sheetView zoomScale="110" zoomScaleNormal="110" workbookViewId="0">
      <selection activeCell="B3" sqref="B3"/>
    </sheetView>
  </sheetViews>
  <sheetFormatPr defaultColWidth="3.42578125" defaultRowHeight="16.5"/>
  <cols>
    <col min="1" max="16384" width="3.42578125" style="4"/>
  </cols>
  <sheetData>
    <row r="1" spans="1:62" s="113" customFormat="1" ht="16.5" customHeight="1">
      <c r="A1" s="182" t="s">
        <v>102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</row>
    <row r="2" spans="1:62" s="113" customFormat="1" ht="16.5" customHeight="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</row>
    <row r="3" spans="1:62">
      <c r="A3" s="24"/>
      <c r="B3" s="20" t="s">
        <v>103</v>
      </c>
      <c r="C3" s="21"/>
      <c r="D3" s="21"/>
      <c r="E3" s="21"/>
      <c r="F3" s="21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</row>
    <row r="4" spans="1:6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</row>
    <row r="5" spans="1:62">
      <c r="A5" s="24"/>
      <c r="B5" s="24" t="s">
        <v>105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1:62">
      <c r="A6" s="24"/>
      <c r="B6" s="24" t="s">
        <v>104</v>
      </c>
      <c r="C6" s="24"/>
      <c r="D6" s="190">
        <f>Drawing!Y50</f>
        <v>4500</v>
      </c>
      <c r="E6" s="190"/>
      <c r="F6" s="190"/>
      <c r="G6" s="60" t="s">
        <v>23</v>
      </c>
      <c r="H6" s="60">
        <v>7</v>
      </c>
      <c r="I6" s="60" t="s">
        <v>24</v>
      </c>
      <c r="J6" s="214">
        <f>'Bar Shape No.1'!D73</f>
        <v>260.14285714285688</v>
      </c>
      <c r="K6" s="214"/>
      <c r="L6" s="21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62">
      <c r="A7" s="24"/>
      <c r="B7" s="61" t="s">
        <v>104</v>
      </c>
      <c r="C7" s="61"/>
      <c r="D7" s="197">
        <f>D6/H6+J6</f>
        <v>902.99999999999977</v>
      </c>
      <c r="E7" s="197"/>
      <c r="F7" s="197"/>
      <c r="G7" s="224" t="s">
        <v>8</v>
      </c>
      <c r="H7" s="2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6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</row>
    <row r="9" spans="1:62">
      <c r="A9" s="24"/>
      <c r="B9" s="20" t="s">
        <v>106</v>
      </c>
      <c r="C9" s="21"/>
      <c r="D9" s="21"/>
      <c r="E9" s="21"/>
      <c r="F9" s="21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</row>
    <row r="10" spans="1:62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</row>
    <row r="11" spans="1:62">
      <c r="A11" s="24"/>
      <c r="B11" s="24" t="s">
        <v>107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</row>
    <row r="12" spans="1:62">
      <c r="A12" s="24"/>
      <c r="B12" s="61" t="s">
        <v>108</v>
      </c>
      <c r="C12" s="197">
        <f>'Bar Shape No.1'!F28</f>
        <v>3504</v>
      </c>
      <c r="D12" s="197"/>
      <c r="E12" s="197"/>
      <c r="F12" s="224" t="s">
        <v>8</v>
      </c>
      <c r="G12" s="2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</row>
    <row r="13" spans="1:6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</row>
    <row r="14" spans="1:62">
      <c r="A14" s="66"/>
      <c r="B14" s="22" t="s">
        <v>109</v>
      </c>
      <c r="C14" s="23"/>
      <c r="D14" s="23"/>
      <c r="E14" s="23"/>
      <c r="F14" s="23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</row>
    <row r="15" spans="1:6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</row>
    <row r="16" spans="1:62">
      <c r="A16" s="24"/>
      <c r="B16" s="24" t="s">
        <v>110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</row>
    <row r="17" spans="1:62">
      <c r="A17" s="24"/>
      <c r="B17" s="61" t="s">
        <v>111</v>
      </c>
      <c r="C17" s="61"/>
      <c r="D17" s="223">
        <f>'Bar Shape No.1'!E67</f>
        <v>597</v>
      </c>
      <c r="E17" s="197"/>
      <c r="F17" s="197"/>
      <c r="G17" s="224" t="s">
        <v>8</v>
      </c>
      <c r="H17" s="2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</row>
    <row r="18" spans="1:6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</row>
    <row r="19" spans="1:62">
      <c r="A19" s="66"/>
      <c r="B19" s="22" t="s">
        <v>112</v>
      </c>
      <c r="C19" s="23"/>
      <c r="D19" s="23"/>
      <c r="E19" s="23"/>
      <c r="F19" s="23"/>
      <c r="G19" s="23"/>
      <c r="H19" s="23"/>
      <c r="I19" s="23"/>
      <c r="J19" s="23"/>
      <c r="K19" s="23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</row>
    <row r="20" spans="1:6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</row>
    <row r="21" spans="1:62">
      <c r="A21" s="24"/>
      <c r="B21" s="24" t="s">
        <v>115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</row>
    <row r="22" spans="1:62">
      <c r="A22" s="24"/>
      <c r="B22" s="24" t="s">
        <v>79</v>
      </c>
      <c r="C22" s="24"/>
      <c r="D22" s="24"/>
      <c r="E22" s="24"/>
      <c r="F22" s="24"/>
      <c r="G22" s="190">
        <f>D7</f>
        <v>902.99999999999977</v>
      </c>
      <c r="H22" s="190"/>
      <c r="I22" s="190"/>
      <c r="J22" s="24" t="s">
        <v>24</v>
      </c>
      <c r="K22" s="190">
        <f>C12</f>
        <v>3504</v>
      </c>
      <c r="L22" s="190"/>
      <c r="M22" s="190"/>
      <c r="N22" s="24" t="s">
        <v>24</v>
      </c>
      <c r="O22" s="214">
        <f>D17</f>
        <v>597</v>
      </c>
      <c r="P22" s="190"/>
      <c r="Q22" s="190"/>
      <c r="R22" s="24" t="s">
        <v>24</v>
      </c>
      <c r="S22" s="190">
        <f>'Bar Shape No.1'!AR77</f>
        <v>390</v>
      </c>
      <c r="T22" s="190"/>
      <c r="U22" s="190"/>
      <c r="V22" s="24" t="s">
        <v>24</v>
      </c>
      <c r="W22" s="190">
        <f>AQ34</f>
        <v>220</v>
      </c>
      <c r="X22" s="190"/>
      <c r="Y22" s="190"/>
      <c r="Z22" s="24" t="s">
        <v>34</v>
      </c>
      <c r="AA22" s="24" t="s">
        <v>116</v>
      </c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</row>
    <row r="23" spans="1:62">
      <c r="A23" s="24"/>
      <c r="B23" s="24" t="s">
        <v>79</v>
      </c>
      <c r="C23" s="24"/>
      <c r="D23" s="24"/>
      <c r="E23" s="24"/>
      <c r="F23" s="24"/>
      <c r="G23" s="214">
        <f>G22+K22+O22+S22+W22</f>
        <v>5614</v>
      </c>
      <c r="H23" s="190"/>
      <c r="I23" s="190"/>
      <c r="J23" s="35" t="s">
        <v>34</v>
      </c>
      <c r="K23" s="26" t="s">
        <v>42</v>
      </c>
      <c r="L23" s="35">
        <v>2</v>
      </c>
      <c r="M23" s="35" t="s">
        <v>25</v>
      </c>
      <c r="N23" s="192">
        <f>Drawing!V41</f>
        <v>10</v>
      </c>
      <c r="O23" s="192"/>
      <c r="P23" s="24" t="s">
        <v>43</v>
      </c>
      <c r="Q23" s="35" t="s">
        <v>34</v>
      </c>
      <c r="R23" s="26" t="s">
        <v>42</v>
      </c>
      <c r="S23" s="35">
        <v>1</v>
      </c>
      <c r="T23" s="35" t="s">
        <v>25</v>
      </c>
      <c r="U23" s="35">
        <v>2</v>
      </c>
      <c r="V23" s="35" t="s">
        <v>25</v>
      </c>
      <c r="W23" s="190">
        <f>Drawing!V41</f>
        <v>10</v>
      </c>
      <c r="X23" s="190"/>
      <c r="Y23" s="24" t="s">
        <v>43</v>
      </c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</row>
    <row r="24" spans="1:62">
      <c r="A24" s="24"/>
      <c r="B24" s="24" t="s">
        <v>79</v>
      </c>
      <c r="C24" s="24"/>
      <c r="D24" s="24"/>
      <c r="E24" s="24"/>
      <c r="F24" s="24"/>
      <c r="G24" s="214">
        <f>G23</f>
        <v>5614</v>
      </c>
      <c r="H24" s="190"/>
      <c r="I24" s="190"/>
      <c r="J24" s="5" t="s">
        <v>34</v>
      </c>
      <c r="K24" s="190">
        <f>L23*N23</f>
        <v>20</v>
      </c>
      <c r="L24" s="190"/>
      <c r="M24" s="190"/>
      <c r="N24" s="24" t="s">
        <v>34</v>
      </c>
      <c r="O24" s="190">
        <f>S23*U23*W23</f>
        <v>20</v>
      </c>
      <c r="P24" s="190"/>
      <c r="Q24" s="190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</row>
    <row r="25" spans="1:62">
      <c r="A25" s="24"/>
      <c r="B25" s="78" t="s">
        <v>79</v>
      </c>
      <c r="C25" s="78"/>
      <c r="D25" s="78"/>
      <c r="E25" s="78"/>
      <c r="F25" s="78"/>
      <c r="G25" s="225">
        <f>G24-K24-O24</f>
        <v>5574</v>
      </c>
      <c r="H25" s="226"/>
      <c r="I25" s="226"/>
      <c r="J25" s="226"/>
      <c r="K25" s="226" t="s">
        <v>8</v>
      </c>
      <c r="L25" s="226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</row>
    <row r="26" spans="1:62">
      <c r="A26" s="24"/>
      <c r="B26" s="61" t="s">
        <v>79</v>
      </c>
      <c r="C26" s="61"/>
      <c r="D26" s="61"/>
      <c r="E26" s="61"/>
      <c r="F26" s="61"/>
      <c r="G26" s="223">
        <f>G25/1000</f>
        <v>5.5739999999999998</v>
      </c>
      <c r="H26" s="197"/>
      <c r="I26" s="197"/>
      <c r="J26" s="197"/>
      <c r="K26" s="197" t="s">
        <v>85</v>
      </c>
      <c r="L26" s="197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</row>
    <row r="27" spans="1:6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</row>
    <row r="28" spans="1:6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</row>
    <row r="29" spans="1:6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</row>
    <row r="30" spans="1:6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</row>
    <row r="31" spans="1:6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</row>
    <row r="32" spans="1:6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 t="s">
        <v>113</v>
      </c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</row>
    <row r="33" spans="1:6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 t="s">
        <v>114</v>
      </c>
      <c r="AJ33" s="24"/>
      <c r="AK33" s="24"/>
      <c r="AL33" s="24"/>
      <c r="AM33" s="24"/>
      <c r="AN33" s="24"/>
      <c r="AO33" s="24"/>
      <c r="AP33" s="24"/>
      <c r="AQ33" s="190">
        <f>Drawing!C40</f>
        <v>250</v>
      </c>
      <c r="AR33" s="190"/>
      <c r="AS33" s="190"/>
      <c r="AT33" s="35" t="s">
        <v>34</v>
      </c>
      <c r="AU33" s="190">
        <f>Drawing!AO30</f>
        <v>30</v>
      </c>
      <c r="AV33" s="190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</row>
    <row r="34" spans="1:6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7" t="s">
        <v>114</v>
      </c>
      <c r="AJ34" s="27"/>
      <c r="AK34" s="27"/>
      <c r="AL34" s="27"/>
      <c r="AM34" s="27"/>
      <c r="AN34" s="27"/>
      <c r="AO34" s="27"/>
      <c r="AP34" s="27"/>
      <c r="AQ34" s="218">
        <f>AQ33-AU33</f>
        <v>220</v>
      </c>
      <c r="AR34" s="218"/>
      <c r="AS34" s="218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</row>
    <row r="35" spans="1:6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</row>
    <row r="36" spans="1:61">
      <c r="A36" s="24"/>
      <c r="B36" s="20" t="s">
        <v>118</v>
      </c>
      <c r="C36" s="21"/>
      <c r="D36" s="21"/>
      <c r="E36" s="21"/>
      <c r="F36" s="21"/>
      <c r="G36" s="21"/>
      <c r="H36" s="21"/>
      <c r="I36" s="21"/>
      <c r="J36" s="21"/>
      <c r="K36" s="21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</row>
    <row r="37" spans="1:6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</row>
    <row r="38" spans="1:61">
      <c r="A38" s="24"/>
      <c r="B38" s="24" t="s">
        <v>98</v>
      </c>
      <c r="C38" s="24"/>
      <c r="D38" s="24"/>
      <c r="E38" s="24"/>
      <c r="F38" s="60">
        <f>'No of Bars'!J14</f>
        <v>6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</row>
    <row r="39" spans="1:61">
      <c r="A39" s="24"/>
      <c r="B39" s="24" t="s">
        <v>117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</row>
    <row r="40" spans="1:61">
      <c r="A40" s="24"/>
      <c r="B40" s="24" t="s">
        <v>99</v>
      </c>
      <c r="C40" s="24"/>
      <c r="D40" s="24"/>
      <c r="E40" s="24"/>
      <c r="F40" s="24"/>
      <c r="G40" s="214">
        <f>G26</f>
        <v>5.5739999999999998</v>
      </c>
      <c r="H40" s="190"/>
      <c r="I40" s="190"/>
      <c r="J40" s="190"/>
      <c r="K40" s="24" t="s">
        <v>25</v>
      </c>
      <c r="L40" s="190">
        <f>F38</f>
        <v>6</v>
      </c>
      <c r="M40" s="190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</row>
    <row r="41" spans="1:61">
      <c r="A41" s="24"/>
      <c r="B41" s="58" t="s">
        <v>99</v>
      </c>
      <c r="C41" s="58"/>
      <c r="D41" s="58"/>
      <c r="E41" s="58"/>
      <c r="F41" s="58"/>
      <c r="G41" s="227">
        <f>G40*L40</f>
        <v>33.444000000000003</v>
      </c>
      <c r="H41" s="227"/>
      <c r="I41" s="227"/>
      <c r="J41" s="227"/>
      <c r="K41" s="202" t="s">
        <v>85</v>
      </c>
      <c r="L41" s="202"/>
      <c r="M41" s="58"/>
      <c r="N41" s="222"/>
      <c r="O41" s="222"/>
      <c r="P41" s="222"/>
      <c r="Q41" s="222"/>
      <c r="R41" s="58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</row>
    <row r="42" spans="1:6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</row>
    <row r="43" spans="1:61">
      <c r="A43" s="309" t="s">
        <v>219</v>
      </c>
    </row>
  </sheetData>
  <sheetProtection password="9B59" sheet="1" objects="1" scenarios="1" selectLockedCells="1"/>
  <mergeCells count="32">
    <mergeCell ref="G41:J41"/>
    <mergeCell ref="K41:L41"/>
    <mergeCell ref="N41:Q41"/>
    <mergeCell ref="AQ33:AS33"/>
    <mergeCell ref="AU33:AV33"/>
    <mergeCell ref="AQ34:AS34"/>
    <mergeCell ref="G40:J40"/>
    <mergeCell ref="L40:M40"/>
    <mergeCell ref="G24:I24"/>
    <mergeCell ref="K24:M24"/>
    <mergeCell ref="O24:Q24"/>
    <mergeCell ref="S22:U22"/>
    <mergeCell ref="G25:J25"/>
    <mergeCell ref="K25:L25"/>
    <mergeCell ref="K22:M22"/>
    <mergeCell ref="O22:Q22"/>
    <mergeCell ref="G26:J26"/>
    <mergeCell ref="K26:L26"/>
    <mergeCell ref="A1:AK2"/>
    <mergeCell ref="D6:F6"/>
    <mergeCell ref="J6:L6"/>
    <mergeCell ref="D7:F7"/>
    <mergeCell ref="G7:H7"/>
    <mergeCell ref="W22:Y22"/>
    <mergeCell ref="W23:X23"/>
    <mergeCell ref="G23:I23"/>
    <mergeCell ref="N23:O23"/>
    <mergeCell ref="C12:E12"/>
    <mergeCell ref="F12:G12"/>
    <mergeCell ref="D17:F17"/>
    <mergeCell ref="G17:H17"/>
    <mergeCell ref="G22:I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U65"/>
  <sheetViews>
    <sheetView zoomScale="110" zoomScaleNormal="110" workbookViewId="0">
      <selection activeCell="U3" sqref="U3"/>
    </sheetView>
  </sheetViews>
  <sheetFormatPr defaultColWidth="3.28515625" defaultRowHeight="16.5"/>
  <cols>
    <col min="1" max="15" width="3.28515625" style="4"/>
    <col min="16" max="17" width="4" style="4" bestFit="1" customWidth="1"/>
    <col min="18" max="16384" width="3.28515625" style="4"/>
  </cols>
  <sheetData>
    <row r="1" spans="1:47" s="116" customFormat="1" ht="16.5" customHeight="1">
      <c r="A1" s="182" t="s">
        <v>119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</row>
    <row r="2" spans="1:47" s="117" customFormat="1" ht="16.5" customHeight="1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</row>
    <row r="3" spans="1:47">
      <c r="B3" s="20" t="s">
        <v>120</v>
      </c>
      <c r="C3" s="28"/>
      <c r="D3" s="28"/>
      <c r="E3" s="28"/>
      <c r="F3" s="28"/>
      <c r="Y3" s="309" t="s">
        <v>219</v>
      </c>
    </row>
    <row r="5" spans="1:47" s="33" customFormat="1">
      <c r="B5" s="79" t="s">
        <v>121</v>
      </c>
      <c r="C5" s="243">
        <f>Drawing!AA25</f>
        <v>450</v>
      </c>
      <c r="D5" s="243"/>
      <c r="E5" s="243"/>
      <c r="F5" s="244" t="s">
        <v>8</v>
      </c>
      <c r="G5" s="244"/>
      <c r="H5" s="33" t="s">
        <v>122</v>
      </c>
    </row>
    <row r="6" spans="1:47">
      <c r="B6" s="20" t="s">
        <v>123</v>
      </c>
      <c r="C6" s="28"/>
      <c r="D6" s="28"/>
      <c r="E6" s="28"/>
      <c r="F6" s="28"/>
      <c r="O6" s="80" t="s">
        <v>127</v>
      </c>
      <c r="Q6" s="80" t="s">
        <v>31</v>
      </c>
      <c r="R6" s="33"/>
      <c r="S6" s="229">
        <f>Drawing!Q28</f>
        <v>250</v>
      </c>
      <c r="T6" s="229"/>
      <c r="U6" s="229"/>
      <c r="V6" s="229"/>
      <c r="W6" s="33"/>
      <c r="X6" s="4" t="s">
        <v>30</v>
      </c>
    </row>
    <row r="7" spans="1:47" ht="16.5" customHeight="1">
      <c r="I7" s="24"/>
      <c r="J7" s="24"/>
      <c r="K7" s="24"/>
      <c r="L7" s="24"/>
      <c r="M7" s="24"/>
      <c r="N7" s="24"/>
      <c r="O7" s="62"/>
      <c r="P7" s="81"/>
      <c r="Q7" s="82"/>
      <c r="R7" s="24"/>
      <c r="S7" s="24"/>
      <c r="T7" s="24"/>
      <c r="U7" s="24"/>
      <c r="V7" s="24"/>
      <c r="W7" s="24"/>
    </row>
    <row r="8" spans="1:47">
      <c r="I8" s="24"/>
      <c r="J8" s="24"/>
      <c r="K8" s="24"/>
      <c r="L8" s="24"/>
      <c r="M8" s="24"/>
      <c r="N8" s="24"/>
      <c r="O8" s="62"/>
      <c r="P8" s="236">
        <f>Drawing!AS22-Drawing!AO29-Drawing!AO29</f>
        <v>150</v>
      </c>
      <c r="Q8" s="249">
        <f>Drawing!P29</f>
        <v>150</v>
      </c>
      <c r="R8" s="24"/>
      <c r="S8" s="204">
        <f>Drawing!Q29</f>
        <v>292</v>
      </c>
      <c r="T8" s="204"/>
      <c r="U8" s="204"/>
      <c r="V8" s="204"/>
      <c r="W8" s="24"/>
      <c r="X8" s="4" t="s">
        <v>132</v>
      </c>
    </row>
    <row r="9" spans="1:47" ht="16.5" customHeight="1">
      <c r="D9" s="83"/>
      <c r="E9" s="83"/>
      <c r="F9" s="84"/>
      <c r="G9" s="83"/>
      <c r="H9" s="84"/>
      <c r="I9" s="5"/>
      <c r="J9" s="5"/>
      <c r="K9" s="5"/>
      <c r="L9" s="24"/>
      <c r="M9" s="24"/>
      <c r="N9" s="24"/>
      <c r="O9" s="62"/>
      <c r="P9" s="236"/>
      <c r="Q9" s="249"/>
      <c r="R9" s="24"/>
      <c r="S9" s="204"/>
      <c r="T9" s="204"/>
      <c r="U9" s="204"/>
      <c r="V9" s="204"/>
      <c r="W9" s="24"/>
      <c r="X9" s="4" t="s">
        <v>133</v>
      </c>
      <c r="Z9" s="186">
        <f>Drawing!V34</f>
        <v>125</v>
      </c>
      <c r="AA9" s="186"/>
      <c r="AB9" s="84" t="s">
        <v>34</v>
      </c>
      <c r="AC9" s="84">
        <v>2</v>
      </c>
      <c r="AD9" s="84" t="s">
        <v>50</v>
      </c>
      <c r="AE9" s="186">
        <f>Drawing!AO29</f>
        <v>25</v>
      </c>
      <c r="AF9" s="186"/>
    </row>
    <row r="10" spans="1:47">
      <c r="I10" s="24"/>
      <c r="J10" s="24"/>
      <c r="K10" s="24"/>
      <c r="L10" s="24"/>
      <c r="M10" s="24"/>
      <c r="N10" s="24"/>
      <c r="O10" s="62"/>
      <c r="P10" s="236"/>
      <c r="Q10" s="249"/>
      <c r="R10" s="24"/>
      <c r="S10" s="204"/>
      <c r="T10" s="204"/>
      <c r="U10" s="204"/>
      <c r="V10" s="204"/>
      <c r="W10" s="24"/>
      <c r="X10" s="85" t="s">
        <v>133</v>
      </c>
      <c r="Y10" s="85"/>
      <c r="Z10" s="237">
        <f>Z9-(AC9*AE9)</f>
        <v>75</v>
      </c>
      <c r="AA10" s="237"/>
      <c r="AB10" s="237"/>
      <c r="AC10" s="232" t="s">
        <v>8</v>
      </c>
      <c r="AD10" s="232"/>
    </row>
    <row r="11" spans="1:47">
      <c r="B11" s="80" t="s">
        <v>61</v>
      </c>
      <c r="H11" s="80" t="s">
        <v>126</v>
      </c>
      <c r="I11" s="25"/>
      <c r="J11" s="25"/>
      <c r="K11" s="25"/>
      <c r="L11" s="25"/>
      <c r="M11" s="25"/>
      <c r="N11" s="25"/>
      <c r="O11" s="64"/>
      <c r="P11" s="81"/>
      <c r="Q11" s="82"/>
      <c r="R11" s="24"/>
      <c r="S11" s="204"/>
      <c r="T11" s="204"/>
      <c r="U11" s="204"/>
      <c r="V11" s="204"/>
      <c r="W11" s="24"/>
    </row>
    <row r="12" spans="1:47">
      <c r="B12" s="86"/>
      <c r="C12" s="238">
        <f>Drawing!V34-Drawing!AO29-Drawing!AO29</f>
        <v>75</v>
      </c>
      <c r="D12" s="239"/>
      <c r="E12" s="239"/>
      <c r="F12" s="87"/>
      <c r="G12" s="87"/>
      <c r="H12" s="87"/>
      <c r="O12" s="80" t="s">
        <v>128</v>
      </c>
      <c r="Q12" s="80" t="s">
        <v>32</v>
      </c>
      <c r="X12" s="4" t="s">
        <v>138</v>
      </c>
    </row>
    <row r="13" spans="1:47">
      <c r="B13" s="86"/>
      <c r="C13" s="240"/>
      <c r="D13" s="241"/>
      <c r="E13" s="241"/>
      <c r="F13" s="88"/>
      <c r="G13" s="88"/>
      <c r="H13" s="24" t="s">
        <v>129</v>
      </c>
      <c r="X13" s="4" t="s">
        <v>139</v>
      </c>
      <c r="Z13" s="186">
        <f>Drawing!AS22</f>
        <v>200</v>
      </c>
      <c r="AA13" s="186"/>
      <c r="AB13" s="84" t="s">
        <v>34</v>
      </c>
      <c r="AC13" s="84">
        <v>2</v>
      </c>
      <c r="AD13" s="84" t="s">
        <v>50</v>
      </c>
      <c r="AE13" s="186">
        <f>Drawing!AO29</f>
        <v>25</v>
      </c>
      <c r="AF13" s="186"/>
    </row>
    <row r="14" spans="1:47">
      <c r="B14" s="86"/>
      <c r="C14" s="240"/>
      <c r="D14" s="241"/>
      <c r="E14" s="241"/>
      <c r="F14" s="88"/>
      <c r="G14" s="88"/>
      <c r="H14" s="242" t="s">
        <v>130</v>
      </c>
      <c r="I14" s="242"/>
      <c r="J14" s="181" t="s">
        <v>17</v>
      </c>
      <c r="K14" s="229" t="s">
        <v>131</v>
      </c>
      <c r="L14" s="229"/>
      <c r="X14" s="85" t="s">
        <v>139</v>
      </c>
      <c r="Y14" s="85"/>
      <c r="Z14" s="237">
        <f>Z13-(AC13*AE13)</f>
        <v>150</v>
      </c>
      <c r="AA14" s="237"/>
      <c r="AB14" s="237"/>
      <c r="AC14" s="232" t="s">
        <v>8</v>
      </c>
      <c r="AD14" s="232"/>
    </row>
    <row r="15" spans="1:47">
      <c r="B15" s="86"/>
      <c r="C15" s="88"/>
      <c r="D15" s="88"/>
      <c r="E15" s="88" t="s">
        <v>125</v>
      </c>
      <c r="F15" s="88"/>
      <c r="G15" s="88"/>
      <c r="H15" s="226" t="s">
        <v>63</v>
      </c>
      <c r="I15" s="226"/>
      <c r="J15" s="181"/>
      <c r="K15" s="186" t="s">
        <v>38</v>
      </c>
      <c r="L15" s="186"/>
    </row>
    <row r="16" spans="1:47">
      <c r="B16" s="80" t="s">
        <v>124</v>
      </c>
      <c r="H16" s="229" t="s">
        <v>130</v>
      </c>
      <c r="I16" s="229"/>
      <c r="J16" s="229"/>
      <c r="K16" s="181" t="s">
        <v>17</v>
      </c>
      <c r="L16" s="229">
        <f>C12</f>
        <v>75</v>
      </c>
      <c r="M16" s="229"/>
      <c r="N16" s="229"/>
      <c r="O16" s="186"/>
      <c r="P16" s="186"/>
      <c r="Q16" s="184" t="s">
        <v>134</v>
      </c>
      <c r="R16" s="184"/>
      <c r="S16" s="234">
        <f>L16/L17*H17</f>
        <v>87.6</v>
      </c>
      <c r="T16" s="234"/>
      <c r="U16" s="234"/>
      <c r="V16" s="235" t="s">
        <v>8</v>
      </c>
      <c r="W16" s="235"/>
    </row>
    <row r="17" spans="2:23">
      <c r="H17" s="186">
        <f>S8</f>
        <v>292</v>
      </c>
      <c r="I17" s="186"/>
      <c r="J17" s="186"/>
      <c r="K17" s="181"/>
      <c r="L17" s="186">
        <f>S6</f>
        <v>250</v>
      </c>
      <c r="M17" s="186"/>
      <c r="N17" s="186"/>
      <c r="O17" s="186"/>
      <c r="P17" s="186"/>
      <c r="Q17" s="184"/>
      <c r="R17" s="184"/>
      <c r="S17" s="234"/>
      <c r="T17" s="234"/>
      <c r="U17" s="234"/>
      <c r="V17" s="235"/>
      <c r="W17" s="235"/>
    </row>
    <row r="18" spans="2:23">
      <c r="B18" s="24"/>
      <c r="S18" s="83"/>
    </row>
    <row r="19" spans="2:23">
      <c r="H19" s="24" t="s">
        <v>135</v>
      </c>
    </row>
    <row r="20" spans="2:23">
      <c r="H20" s="229" t="s">
        <v>141</v>
      </c>
      <c r="I20" s="229"/>
      <c r="J20" s="181" t="s">
        <v>17</v>
      </c>
      <c r="K20" s="229" t="s">
        <v>130</v>
      </c>
      <c r="L20" s="229"/>
    </row>
    <row r="21" spans="2:23">
      <c r="H21" s="186" t="s">
        <v>38</v>
      </c>
      <c r="I21" s="186"/>
      <c r="J21" s="181"/>
      <c r="K21" s="186" t="s">
        <v>40</v>
      </c>
      <c r="L21" s="186"/>
    </row>
    <row r="22" spans="2:23">
      <c r="H22" s="229" t="s">
        <v>141</v>
      </c>
      <c r="I22" s="229"/>
      <c r="J22" s="229"/>
      <c r="K22" s="186" t="s">
        <v>17</v>
      </c>
      <c r="L22" s="230">
        <f>S16</f>
        <v>87.6</v>
      </c>
      <c r="M22" s="229"/>
      <c r="N22" s="229"/>
      <c r="Q22" s="231" t="s">
        <v>144</v>
      </c>
      <c r="R22" s="231"/>
      <c r="S22" s="231">
        <f>L22/L23*H23</f>
        <v>146</v>
      </c>
      <c r="T22" s="231"/>
      <c r="U22" s="231"/>
      <c r="V22" s="228" t="s">
        <v>8</v>
      </c>
      <c r="W22" s="228"/>
    </row>
    <row r="23" spans="2:23">
      <c r="H23" s="186">
        <f>S6</f>
        <v>250</v>
      </c>
      <c r="I23" s="186"/>
      <c r="J23" s="186"/>
      <c r="K23" s="186"/>
      <c r="L23" s="186">
        <f>Q8</f>
        <v>150</v>
      </c>
      <c r="M23" s="186"/>
      <c r="N23" s="186"/>
      <c r="Q23" s="231"/>
      <c r="R23" s="231"/>
      <c r="S23" s="231"/>
      <c r="T23" s="231"/>
      <c r="U23" s="231"/>
      <c r="V23" s="228"/>
      <c r="W23" s="228"/>
    </row>
    <row r="25" spans="2:23">
      <c r="H25" s="24" t="s">
        <v>142</v>
      </c>
    </row>
    <row r="26" spans="2:23">
      <c r="H26" s="229" t="s">
        <v>136</v>
      </c>
      <c r="I26" s="229"/>
      <c r="J26" s="181" t="s">
        <v>17</v>
      </c>
      <c r="K26" s="229" t="s">
        <v>137</v>
      </c>
      <c r="L26" s="229"/>
    </row>
    <row r="27" spans="2:23">
      <c r="H27" s="186" t="s">
        <v>38</v>
      </c>
      <c r="I27" s="186"/>
      <c r="J27" s="181"/>
      <c r="K27" s="186" t="s">
        <v>40</v>
      </c>
      <c r="L27" s="186"/>
    </row>
    <row r="28" spans="2:23">
      <c r="H28" s="229" t="s">
        <v>136</v>
      </c>
      <c r="I28" s="229"/>
      <c r="J28" s="229"/>
      <c r="K28" s="186"/>
      <c r="L28" s="230">
        <f>P8</f>
        <v>150</v>
      </c>
      <c r="M28" s="229"/>
      <c r="N28" s="229"/>
      <c r="Q28" s="231" t="s">
        <v>140</v>
      </c>
      <c r="R28" s="231"/>
      <c r="S28" s="231">
        <f>L28/L29*H29</f>
        <v>250</v>
      </c>
      <c r="T28" s="231"/>
      <c r="U28" s="231"/>
      <c r="V28" s="228" t="s">
        <v>8</v>
      </c>
      <c r="W28" s="228"/>
    </row>
    <row r="29" spans="2:23">
      <c r="H29" s="186">
        <f>S6</f>
        <v>250</v>
      </c>
      <c r="I29" s="186"/>
      <c r="J29" s="186"/>
      <c r="K29" s="186"/>
      <c r="L29" s="186">
        <f>Q8</f>
        <v>150</v>
      </c>
      <c r="M29" s="186"/>
      <c r="N29" s="186"/>
      <c r="Q29" s="231"/>
      <c r="R29" s="231"/>
      <c r="S29" s="231"/>
      <c r="T29" s="231"/>
      <c r="U29" s="231"/>
      <c r="V29" s="228"/>
      <c r="W29" s="228"/>
    </row>
    <row r="31" spans="2:23">
      <c r="H31" s="4" t="s">
        <v>171</v>
      </c>
    </row>
    <row r="32" spans="2:23">
      <c r="H32" s="4" t="s">
        <v>143</v>
      </c>
      <c r="I32" s="186">
        <f>S22</f>
        <v>146</v>
      </c>
      <c r="J32" s="186"/>
      <c r="K32" s="186"/>
      <c r="L32" s="84" t="s">
        <v>24</v>
      </c>
      <c r="M32" s="186">
        <f>S28</f>
        <v>250</v>
      </c>
      <c r="N32" s="186"/>
      <c r="O32" s="186"/>
      <c r="P32" s="84" t="s">
        <v>24</v>
      </c>
      <c r="Q32" s="245">
        <f>'Bar Shape No.1'!E67</f>
        <v>597</v>
      </c>
      <c r="R32" s="186"/>
      <c r="S32" s="186"/>
    </row>
    <row r="33" spans="2:34">
      <c r="H33" s="89" t="s">
        <v>143</v>
      </c>
      <c r="I33" s="246">
        <f>I32+M32+Q32</f>
        <v>993</v>
      </c>
      <c r="J33" s="247"/>
      <c r="K33" s="247"/>
      <c r="L33" s="247"/>
      <c r="M33" s="248" t="s">
        <v>8</v>
      </c>
      <c r="N33" s="248"/>
    </row>
    <row r="34" spans="2:34" s="33" customFormat="1"/>
    <row r="35" spans="2:34">
      <c r="B35" s="20" t="s">
        <v>145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7" spans="2:34">
      <c r="C37" s="4" t="s">
        <v>146</v>
      </c>
    </row>
    <row r="38" spans="2:34">
      <c r="C38" s="4" t="s">
        <v>79</v>
      </c>
      <c r="H38" s="186">
        <f>C5</f>
        <v>450</v>
      </c>
      <c r="I38" s="186"/>
      <c r="J38" s="186"/>
      <c r="K38" s="4" t="s">
        <v>24</v>
      </c>
      <c r="L38" s="245">
        <f>I33</f>
        <v>993</v>
      </c>
      <c r="M38" s="186"/>
      <c r="N38" s="186"/>
      <c r="O38" s="4" t="s">
        <v>24</v>
      </c>
      <c r="P38" s="186">
        <f>AB45</f>
        <v>220</v>
      </c>
      <c r="Q38" s="186"/>
      <c r="R38" s="186"/>
      <c r="S38" s="84" t="s">
        <v>34</v>
      </c>
      <c r="T38" s="4" t="s">
        <v>82</v>
      </c>
    </row>
    <row r="39" spans="2:34">
      <c r="C39" s="4" t="s">
        <v>79</v>
      </c>
      <c r="H39" s="245">
        <f>H38+L38+P38</f>
        <v>1663</v>
      </c>
      <c r="I39" s="186"/>
      <c r="J39" s="186"/>
      <c r="K39" s="4" t="s">
        <v>34</v>
      </c>
      <c r="L39" s="186">
        <f>Drawing!X23</f>
        <v>10</v>
      </c>
      <c r="M39" s="186"/>
    </row>
    <row r="40" spans="2:34">
      <c r="C40" s="89" t="s">
        <v>79</v>
      </c>
      <c r="D40" s="89"/>
      <c r="E40" s="89"/>
      <c r="F40" s="89"/>
      <c r="G40" s="89"/>
      <c r="H40" s="246">
        <f>H39-L39</f>
        <v>1653</v>
      </c>
      <c r="I40" s="247"/>
      <c r="J40" s="247"/>
      <c r="K40" s="247"/>
      <c r="L40" s="248" t="s">
        <v>8</v>
      </c>
      <c r="M40" s="248"/>
      <c r="N40" s="85"/>
      <c r="O40" s="237"/>
      <c r="P40" s="237"/>
      <c r="Q40" s="237"/>
      <c r="R40" s="237"/>
      <c r="S40" s="85"/>
    </row>
    <row r="41" spans="2:34">
      <c r="C41" s="89" t="s">
        <v>79</v>
      </c>
      <c r="D41" s="89"/>
      <c r="E41" s="89"/>
      <c r="F41" s="89"/>
      <c r="G41" s="89"/>
      <c r="H41" s="246">
        <f>H40/1000</f>
        <v>1.653</v>
      </c>
      <c r="I41" s="247"/>
      <c r="J41" s="247"/>
      <c r="K41" s="247"/>
      <c r="L41" s="248" t="s">
        <v>85</v>
      </c>
      <c r="M41" s="248"/>
      <c r="N41" s="85"/>
    </row>
    <row r="43" spans="2:34">
      <c r="W43" s="89" t="s">
        <v>147</v>
      </c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</row>
    <row r="44" spans="2:34">
      <c r="W44" s="89" t="s">
        <v>76</v>
      </c>
      <c r="X44" s="89"/>
      <c r="Y44" s="89"/>
      <c r="Z44" s="89"/>
      <c r="AA44" s="89"/>
      <c r="AB44" s="247">
        <f>Drawing!AQ20</f>
        <v>250</v>
      </c>
      <c r="AC44" s="247"/>
      <c r="AD44" s="247"/>
      <c r="AE44" s="90" t="s">
        <v>34</v>
      </c>
      <c r="AF44" s="247">
        <f>Drawing!AO30</f>
        <v>30</v>
      </c>
      <c r="AG44" s="247"/>
      <c r="AH44" s="89"/>
    </row>
    <row r="45" spans="2:34">
      <c r="W45" s="91" t="s">
        <v>76</v>
      </c>
      <c r="X45" s="91"/>
      <c r="Y45" s="91"/>
      <c r="Z45" s="91"/>
      <c r="AA45" s="91"/>
      <c r="AB45" s="188">
        <f>AB44-AF44</f>
        <v>220</v>
      </c>
      <c r="AC45" s="188"/>
      <c r="AD45" s="188"/>
      <c r="AE45" s="250" t="s">
        <v>8</v>
      </c>
      <c r="AF45" s="250"/>
      <c r="AG45" s="89"/>
      <c r="AH45" s="89"/>
    </row>
    <row r="46" spans="2:34">
      <c r="W46" s="4" t="s">
        <v>148</v>
      </c>
    </row>
    <row r="47" spans="2:34" s="33" customFormat="1">
      <c r="W47" s="33" t="s">
        <v>151</v>
      </c>
    </row>
    <row r="48" spans="2:34">
      <c r="B48" s="20" t="s">
        <v>150</v>
      </c>
      <c r="C48" s="28"/>
      <c r="D48" s="28"/>
      <c r="E48" s="28"/>
    </row>
    <row r="50" spans="2:19">
      <c r="B50" s="181" t="s">
        <v>88</v>
      </c>
      <c r="C50" s="181"/>
      <c r="D50" s="181"/>
      <c r="E50" s="181"/>
      <c r="F50" s="181"/>
      <c r="G50" s="185" t="s">
        <v>89</v>
      </c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1" t="s">
        <v>24</v>
      </c>
      <c r="S50" s="181">
        <v>1</v>
      </c>
    </row>
    <row r="51" spans="2:19">
      <c r="B51" s="181"/>
      <c r="C51" s="181"/>
      <c r="D51" s="181"/>
      <c r="E51" s="181"/>
      <c r="F51" s="181"/>
      <c r="G51" s="186" t="s">
        <v>90</v>
      </c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1"/>
      <c r="S51" s="181"/>
    </row>
    <row r="52" spans="2:19">
      <c r="B52" s="181" t="s">
        <v>88</v>
      </c>
      <c r="C52" s="181"/>
      <c r="D52" s="181"/>
      <c r="E52" s="181"/>
      <c r="F52" s="181"/>
      <c r="G52" s="185">
        <f>Drawing!AH15</f>
        <v>1200</v>
      </c>
      <c r="H52" s="185"/>
      <c r="I52" s="185"/>
      <c r="J52" s="92" t="s">
        <v>34</v>
      </c>
      <c r="K52" s="93" t="s">
        <v>42</v>
      </c>
      <c r="L52" s="94">
        <v>2</v>
      </c>
      <c r="M52" s="94" t="s">
        <v>25</v>
      </c>
      <c r="N52" s="185">
        <f>Drawing!AO29</f>
        <v>25</v>
      </c>
      <c r="O52" s="185"/>
      <c r="P52" s="25" t="s">
        <v>43</v>
      </c>
      <c r="Q52" s="181" t="s">
        <v>24</v>
      </c>
      <c r="R52" s="181">
        <v>1</v>
      </c>
    </row>
    <row r="53" spans="2:19">
      <c r="B53" s="181"/>
      <c r="C53" s="181"/>
      <c r="D53" s="181"/>
      <c r="E53" s="181"/>
      <c r="F53" s="181"/>
      <c r="G53" s="186">
        <f>Drawing!Z23</f>
        <v>200</v>
      </c>
      <c r="H53" s="186"/>
      <c r="I53" s="186"/>
      <c r="J53" s="186"/>
      <c r="K53" s="186"/>
      <c r="L53" s="186"/>
      <c r="M53" s="186"/>
      <c r="N53" s="186"/>
      <c r="O53" s="186"/>
      <c r="P53" s="186"/>
      <c r="Q53" s="181"/>
      <c r="R53" s="181"/>
    </row>
    <row r="54" spans="2:19">
      <c r="B54" s="181" t="s">
        <v>88</v>
      </c>
      <c r="C54" s="181"/>
      <c r="D54" s="181"/>
      <c r="E54" s="181"/>
      <c r="F54" s="181"/>
      <c r="G54" s="185">
        <f>G52-(L52*N52)</f>
        <v>1150</v>
      </c>
      <c r="H54" s="185"/>
      <c r="I54" s="185"/>
      <c r="J54" s="181" t="s">
        <v>24</v>
      </c>
      <c r="K54" s="181">
        <v>1</v>
      </c>
    </row>
    <row r="55" spans="2:19">
      <c r="B55" s="181"/>
      <c r="C55" s="181"/>
      <c r="D55" s="181"/>
      <c r="E55" s="181"/>
      <c r="F55" s="181"/>
      <c r="G55" s="186">
        <f>G53</f>
        <v>200</v>
      </c>
      <c r="H55" s="186"/>
      <c r="I55" s="186"/>
      <c r="J55" s="181"/>
      <c r="K55" s="181"/>
    </row>
    <row r="56" spans="2:19">
      <c r="B56" s="184" t="s">
        <v>88</v>
      </c>
      <c r="C56" s="184"/>
      <c r="D56" s="184"/>
      <c r="E56" s="184"/>
      <c r="F56" s="184"/>
      <c r="G56" s="184">
        <f>G54/G55+K54</f>
        <v>6.75</v>
      </c>
      <c r="H56" s="184"/>
      <c r="I56" s="184"/>
      <c r="J56" s="184" t="s">
        <v>17</v>
      </c>
      <c r="K56" s="189">
        <f>G56</f>
        <v>6.75</v>
      </c>
      <c r="L56" s="189"/>
      <c r="M56" s="189"/>
      <c r="N56" s="184" t="s">
        <v>92</v>
      </c>
      <c r="O56" s="184"/>
      <c r="P56" s="184" t="s">
        <v>91</v>
      </c>
      <c r="Q56" s="184"/>
    </row>
    <row r="57" spans="2:19">
      <c r="B57" s="184"/>
      <c r="C57" s="184"/>
      <c r="D57" s="184"/>
      <c r="E57" s="184"/>
      <c r="F57" s="184"/>
      <c r="G57" s="184"/>
      <c r="H57" s="184"/>
      <c r="I57" s="184"/>
      <c r="J57" s="184"/>
      <c r="K57" s="189"/>
      <c r="L57" s="189"/>
      <c r="M57" s="189"/>
      <c r="N57" s="184"/>
      <c r="O57" s="184"/>
      <c r="P57" s="184"/>
      <c r="Q57" s="184"/>
    </row>
    <row r="58" spans="2:19" s="33" customFormat="1">
      <c r="B58" s="95"/>
      <c r="C58" s="95"/>
      <c r="D58" s="95"/>
      <c r="E58" s="95"/>
      <c r="F58" s="95"/>
      <c r="G58" s="95"/>
      <c r="H58" s="95"/>
      <c r="I58" s="95"/>
      <c r="J58" s="95"/>
      <c r="K58" s="96"/>
      <c r="L58" s="96"/>
      <c r="M58" s="96"/>
      <c r="N58" s="95"/>
      <c r="O58" s="95"/>
      <c r="P58" s="95"/>
      <c r="Q58" s="95"/>
    </row>
    <row r="59" spans="2:19">
      <c r="B59" s="20" t="s">
        <v>149</v>
      </c>
      <c r="C59" s="31"/>
      <c r="D59" s="31"/>
      <c r="E59" s="31"/>
      <c r="F59" s="31"/>
      <c r="G59" s="31"/>
      <c r="H59" s="31"/>
      <c r="I59" s="31"/>
      <c r="J59" s="31"/>
      <c r="K59" s="32"/>
      <c r="L59" s="98"/>
      <c r="M59" s="98"/>
      <c r="N59" s="97"/>
      <c r="O59" s="97"/>
      <c r="P59" s="97"/>
      <c r="Q59" s="97"/>
    </row>
    <row r="61" spans="2:19">
      <c r="B61" s="24" t="s">
        <v>98</v>
      </c>
      <c r="G61" s="99">
        <f>K56</f>
        <v>6.75</v>
      </c>
    </row>
    <row r="62" spans="2:19">
      <c r="B62" s="24" t="s">
        <v>117</v>
      </c>
    </row>
    <row r="63" spans="2:19">
      <c r="B63" s="24" t="s">
        <v>99</v>
      </c>
      <c r="G63" s="245">
        <f>H41</f>
        <v>1.653</v>
      </c>
      <c r="H63" s="186"/>
      <c r="I63" s="186"/>
      <c r="J63" s="186"/>
      <c r="K63" s="4" t="s">
        <v>25</v>
      </c>
      <c r="L63" s="251">
        <f>G61</f>
        <v>6.75</v>
      </c>
      <c r="M63" s="186"/>
    </row>
    <row r="64" spans="2:19">
      <c r="B64" s="58" t="s">
        <v>99</v>
      </c>
      <c r="C64" s="91"/>
      <c r="D64" s="91"/>
      <c r="E64" s="91"/>
      <c r="F64" s="91"/>
      <c r="G64" s="252">
        <f>G63*L63</f>
        <v>11.15775</v>
      </c>
      <c r="H64" s="252"/>
      <c r="I64" s="252"/>
      <c r="J64" s="252"/>
      <c r="K64" s="188" t="s">
        <v>85</v>
      </c>
      <c r="L64" s="188"/>
      <c r="M64" s="91"/>
      <c r="N64" s="91"/>
      <c r="O64" s="188"/>
      <c r="P64" s="188"/>
      <c r="Q64" s="188"/>
      <c r="R64" s="188"/>
      <c r="S64" s="91"/>
    </row>
    <row r="65" s="33" customFormat="1"/>
  </sheetData>
  <sheetProtection password="9B59" sheet="1" objects="1" scenarios="1" selectLockedCells="1"/>
  <mergeCells count="102">
    <mergeCell ref="N56:O57"/>
    <mergeCell ref="P56:Q57"/>
    <mergeCell ref="G63:J63"/>
    <mergeCell ref="L63:M63"/>
    <mergeCell ref="G64:J64"/>
    <mergeCell ref="K64:L64"/>
    <mergeCell ref="O64:R64"/>
    <mergeCell ref="B54:F55"/>
    <mergeCell ref="G54:I54"/>
    <mergeCell ref="J54:J55"/>
    <mergeCell ref="K54:K55"/>
    <mergeCell ref="G55:I55"/>
    <mergeCell ref="B56:F57"/>
    <mergeCell ref="G56:I57"/>
    <mergeCell ref="J56:J57"/>
    <mergeCell ref="K56:M57"/>
    <mergeCell ref="B50:F51"/>
    <mergeCell ref="G50:Q50"/>
    <mergeCell ref="R50:R51"/>
    <mergeCell ref="S50:S51"/>
    <mergeCell ref="G51:Q51"/>
    <mergeCell ref="B52:F53"/>
    <mergeCell ref="G52:I52"/>
    <mergeCell ref="N52:O52"/>
    <mergeCell ref="Q52:Q53"/>
    <mergeCell ref="R52:R53"/>
    <mergeCell ref="G53:P53"/>
    <mergeCell ref="AB44:AD44"/>
    <mergeCell ref="AF44:AG44"/>
    <mergeCell ref="H41:K41"/>
    <mergeCell ref="L41:M41"/>
    <mergeCell ref="AB45:AD45"/>
    <mergeCell ref="AE45:AF45"/>
    <mergeCell ref="H39:J39"/>
    <mergeCell ref="L39:M39"/>
    <mergeCell ref="H40:K40"/>
    <mergeCell ref="L40:M40"/>
    <mergeCell ref="O40:R40"/>
    <mergeCell ref="C5:E5"/>
    <mergeCell ref="F5:G5"/>
    <mergeCell ref="I32:K32"/>
    <mergeCell ref="M32:O32"/>
    <mergeCell ref="Q32:S32"/>
    <mergeCell ref="I33:L33"/>
    <mergeCell ref="M33:N33"/>
    <mergeCell ref="H38:J38"/>
    <mergeCell ref="L38:N38"/>
    <mergeCell ref="P38:R38"/>
    <mergeCell ref="Q8:Q10"/>
    <mergeCell ref="A1:AU2"/>
    <mergeCell ref="H16:J16"/>
    <mergeCell ref="H17:J17"/>
    <mergeCell ref="K16:K17"/>
    <mergeCell ref="L16:N16"/>
    <mergeCell ref="L17:N17"/>
    <mergeCell ref="O16:P17"/>
    <mergeCell ref="Q16:R17"/>
    <mergeCell ref="S16:U17"/>
    <mergeCell ref="V16:W17"/>
    <mergeCell ref="K14:L14"/>
    <mergeCell ref="K15:L15"/>
    <mergeCell ref="P8:P10"/>
    <mergeCell ref="Z13:AA13"/>
    <mergeCell ref="AE13:AF13"/>
    <mergeCell ref="S6:V6"/>
    <mergeCell ref="S8:V11"/>
    <mergeCell ref="Z9:AA9"/>
    <mergeCell ref="AE9:AF9"/>
    <mergeCell ref="Z10:AB10"/>
    <mergeCell ref="AC10:AD10"/>
    <mergeCell ref="C12:E14"/>
    <mergeCell ref="H14:I14"/>
    <mergeCell ref="Z14:AB14"/>
    <mergeCell ref="AC14:AD14"/>
    <mergeCell ref="Q22:R23"/>
    <mergeCell ref="S22:U23"/>
    <mergeCell ref="V22:W23"/>
    <mergeCell ref="H21:I21"/>
    <mergeCell ref="H20:I20"/>
    <mergeCell ref="J20:J21"/>
    <mergeCell ref="K20:L20"/>
    <mergeCell ref="K21:L21"/>
    <mergeCell ref="H15:I15"/>
    <mergeCell ref="J14:J15"/>
    <mergeCell ref="V28:W29"/>
    <mergeCell ref="H29:J29"/>
    <mergeCell ref="L29:N29"/>
    <mergeCell ref="H28:J28"/>
    <mergeCell ref="K28:K29"/>
    <mergeCell ref="L28:N28"/>
    <mergeCell ref="Q28:R29"/>
    <mergeCell ref="S28:U29"/>
    <mergeCell ref="H22:J22"/>
    <mergeCell ref="H23:J23"/>
    <mergeCell ref="L22:N22"/>
    <mergeCell ref="L23:N23"/>
    <mergeCell ref="K22:K23"/>
    <mergeCell ref="H26:I26"/>
    <mergeCell ref="J26:J27"/>
    <mergeCell ref="K26:L26"/>
    <mergeCell ref="H27:I27"/>
    <mergeCell ref="K27:L2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R28"/>
  <sheetViews>
    <sheetView zoomScale="110" zoomScaleNormal="110" workbookViewId="0">
      <selection activeCell="B28" sqref="B28"/>
    </sheetView>
  </sheetViews>
  <sheetFormatPr defaultColWidth="3.28515625" defaultRowHeight="16.5"/>
  <cols>
    <col min="1" max="16384" width="3.28515625" style="4"/>
  </cols>
  <sheetData>
    <row r="1" spans="1:44" s="116" customFormat="1" ht="16.5" customHeight="1">
      <c r="A1" s="182" t="s">
        <v>180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</row>
    <row r="2" spans="1:44" s="114" customFormat="1" ht="16.5" customHeight="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1:44">
      <c r="B3" s="20" t="s">
        <v>152</v>
      </c>
      <c r="C3" s="28"/>
      <c r="D3" s="28"/>
      <c r="E3" s="28"/>
      <c r="F3" s="28"/>
      <c r="G3" s="28"/>
      <c r="H3" s="28"/>
      <c r="I3" s="28"/>
    </row>
    <row r="5" spans="1:44">
      <c r="B5" s="4" t="s">
        <v>153</v>
      </c>
    </row>
    <row r="6" spans="1:44">
      <c r="B6" s="4" t="s">
        <v>79</v>
      </c>
      <c r="G6" s="186">
        <f>Drawing!AH15</f>
        <v>1200</v>
      </c>
      <c r="H6" s="186"/>
      <c r="I6" s="186"/>
      <c r="J6" s="84" t="s">
        <v>34</v>
      </c>
      <c r="K6" s="80" t="s">
        <v>42</v>
      </c>
      <c r="L6" s="100">
        <v>2</v>
      </c>
      <c r="M6" s="100" t="s">
        <v>25</v>
      </c>
      <c r="N6" s="186">
        <f>Drawing!AO29</f>
        <v>25</v>
      </c>
      <c r="O6" s="186"/>
      <c r="P6" s="4" t="s">
        <v>43</v>
      </c>
    </row>
    <row r="7" spans="1:44">
      <c r="B7" s="4" t="s">
        <v>79</v>
      </c>
      <c r="G7" s="186">
        <f>G6</f>
        <v>1200</v>
      </c>
      <c r="H7" s="186"/>
      <c r="I7" s="186"/>
      <c r="J7" s="84" t="s">
        <v>34</v>
      </c>
      <c r="K7" s="186">
        <f>L6*N6</f>
        <v>50</v>
      </c>
      <c r="L7" s="186"/>
      <c r="M7" s="186"/>
      <c r="N7" s="84" t="s">
        <v>17</v>
      </c>
      <c r="O7" s="186">
        <f>G7-K7</f>
        <v>1150</v>
      </c>
      <c r="P7" s="186"/>
      <c r="Q7" s="186"/>
      <c r="R7" s="253" t="s">
        <v>8</v>
      </c>
      <c r="S7" s="253"/>
    </row>
    <row r="8" spans="1:44">
      <c r="B8" s="89" t="s">
        <v>79</v>
      </c>
      <c r="C8" s="89"/>
      <c r="D8" s="89"/>
      <c r="E8" s="89"/>
      <c r="F8" s="89"/>
      <c r="G8" s="247">
        <f>O7/1000</f>
        <v>1.1499999999999999</v>
      </c>
      <c r="H8" s="247"/>
      <c r="I8" s="247"/>
      <c r="J8" s="89" t="s">
        <v>85</v>
      </c>
    </row>
    <row r="9" spans="1:44" s="25" customFormat="1"/>
    <row r="10" spans="1:44">
      <c r="B10" s="20" t="s">
        <v>154</v>
      </c>
      <c r="C10" s="28"/>
      <c r="D10" s="28"/>
      <c r="E10" s="28"/>
      <c r="F10" s="28"/>
      <c r="G10" s="28"/>
      <c r="H10" s="28"/>
      <c r="I10" s="28"/>
      <c r="J10" s="28"/>
      <c r="K10" s="28"/>
    </row>
    <row r="12" spans="1:44">
      <c r="B12" s="181" t="s">
        <v>88</v>
      </c>
      <c r="C12" s="181"/>
      <c r="D12" s="181"/>
      <c r="E12" s="181"/>
      <c r="F12" s="181"/>
      <c r="G12" s="185" t="s">
        <v>156</v>
      </c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1" t="s">
        <v>24</v>
      </c>
      <c r="S12" s="181">
        <v>1</v>
      </c>
    </row>
    <row r="13" spans="1:44">
      <c r="B13" s="181"/>
      <c r="C13" s="181"/>
      <c r="D13" s="181"/>
      <c r="E13" s="181"/>
      <c r="F13" s="181"/>
      <c r="G13" s="186" t="s">
        <v>90</v>
      </c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1"/>
      <c r="S13" s="181"/>
    </row>
    <row r="14" spans="1:44">
      <c r="B14" s="181" t="s">
        <v>88</v>
      </c>
      <c r="C14" s="181"/>
      <c r="D14" s="181"/>
      <c r="E14" s="181"/>
      <c r="F14" s="181"/>
      <c r="G14" s="185">
        <f>'Bar Shape No.1'!F28</f>
        <v>3504</v>
      </c>
      <c r="H14" s="185"/>
      <c r="I14" s="185"/>
      <c r="J14" s="181" t="s">
        <v>24</v>
      </c>
      <c r="K14" s="181">
        <v>1</v>
      </c>
      <c r="L14" s="5"/>
      <c r="M14" s="5"/>
      <c r="N14" s="190"/>
      <c r="O14" s="190"/>
      <c r="P14" s="24"/>
      <c r="Q14" s="101"/>
      <c r="R14" s="101"/>
    </row>
    <row r="15" spans="1:44">
      <c r="B15" s="181"/>
      <c r="C15" s="181"/>
      <c r="D15" s="181"/>
      <c r="E15" s="181"/>
      <c r="F15" s="181"/>
      <c r="G15" s="194">
        <f>Drawing!AG33</f>
        <v>150</v>
      </c>
      <c r="H15" s="194"/>
      <c r="I15" s="194"/>
      <c r="J15" s="181"/>
      <c r="K15" s="181"/>
      <c r="L15" s="5"/>
      <c r="M15" s="5"/>
      <c r="N15" s="5"/>
      <c r="O15" s="5"/>
      <c r="P15" s="5"/>
      <c r="Q15" s="101"/>
      <c r="R15" s="101"/>
    </row>
    <row r="16" spans="1:44" hidden="1">
      <c r="B16" s="181" t="s">
        <v>88</v>
      </c>
      <c r="C16" s="181"/>
      <c r="D16" s="181"/>
      <c r="E16" s="181"/>
      <c r="F16" s="181"/>
      <c r="G16" s="185">
        <f>G14-(L14*N14)</f>
        <v>3504</v>
      </c>
      <c r="H16" s="185"/>
      <c r="I16" s="185"/>
      <c r="J16" s="181" t="s">
        <v>24</v>
      </c>
      <c r="K16" s="181">
        <v>1</v>
      </c>
    </row>
    <row r="17" spans="2:17" hidden="1">
      <c r="B17" s="181"/>
      <c r="C17" s="181"/>
      <c r="D17" s="181"/>
      <c r="E17" s="181"/>
      <c r="F17" s="181"/>
      <c r="G17" s="194">
        <f>G15</f>
        <v>150</v>
      </c>
      <c r="H17" s="194"/>
      <c r="I17" s="194"/>
      <c r="J17" s="181"/>
      <c r="K17" s="181"/>
    </row>
    <row r="18" spans="2:17">
      <c r="B18" s="184" t="s">
        <v>88</v>
      </c>
      <c r="C18" s="184"/>
      <c r="D18" s="184"/>
      <c r="E18" s="184"/>
      <c r="F18" s="184"/>
      <c r="G18" s="184">
        <f>G16/G17+K16</f>
        <v>24.36</v>
      </c>
      <c r="H18" s="184"/>
      <c r="I18" s="184"/>
      <c r="J18" s="184" t="s">
        <v>17</v>
      </c>
      <c r="K18" s="189">
        <f>INT(G18)</f>
        <v>24</v>
      </c>
      <c r="L18" s="189"/>
      <c r="M18" s="189"/>
      <c r="N18" s="184" t="s">
        <v>92</v>
      </c>
      <c r="O18" s="184"/>
      <c r="P18" s="184" t="s">
        <v>91</v>
      </c>
      <c r="Q18" s="184"/>
    </row>
    <row r="19" spans="2:17">
      <c r="B19" s="184"/>
      <c r="C19" s="184"/>
      <c r="D19" s="184"/>
      <c r="E19" s="184"/>
      <c r="F19" s="184"/>
      <c r="G19" s="184"/>
      <c r="H19" s="184"/>
      <c r="I19" s="184"/>
      <c r="J19" s="184"/>
      <c r="K19" s="189"/>
      <c r="L19" s="189"/>
      <c r="M19" s="189"/>
      <c r="N19" s="184"/>
      <c r="O19" s="184"/>
      <c r="P19" s="184"/>
      <c r="Q19" s="184"/>
    </row>
    <row r="20" spans="2:17" s="25" customFormat="1"/>
    <row r="21" spans="2:17">
      <c r="B21" s="20" t="s">
        <v>157</v>
      </c>
      <c r="C21" s="31"/>
      <c r="D21" s="31"/>
      <c r="E21" s="31"/>
      <c r="F21" s="31"/>
      <c r="G21" s="31"/>
      <c r="H21" s="31"/>
      <c r="I21" s="31"/>
      <c r="J21" s="31"/>
      <c r="K21" s="98"/>
      <c r="L21" s="98"/>
      <c r="M21" s="98"/>
      <c r="N21" s="97"/>
    </row>
    <row r="23" spans="2:17">
      <c r="B23" s="24" t="s">
        <v>98</v>
      </c>
      <c r="G23" s="99">
        <f>K18</f>
        <v>24</v>
      </c>
    </row>
    <row r="24" spans="2:17">
      <c r="B24" s="24" t="s">
        <v>117</v>
      </c>
    </row>
    <row r="25" spans="2:17">
      <c r="B25" s="24" t="s">
        <v>99</v>
      </c>
      <c r="G25" s="245">
        <f>G8</f>
        <v>1.1499999999999999</v>
      </c>
      <c r="H25" s="186"/>
      <c r="I25" s="186"/>
      <c r="J25" s="186"/>
      <c r="K25" s="4" t="s">
        <v>25</v>
      </c>
      <c r="L25" s="251">
        <f>G23</f>
        <v>24</v>
      </c>
      <c r="M25" s="186"/>
    </row>
    <row r="26" spans="2:17">
      <c r="B26" s="58" t="s">
        <v>99</v>
      </c>
      <c r="C26" s="91"/>
      <c r="D26" s="91"/>
      <c r="E26" s="91"/>
      <c r="F26" s="91"/>
      <c r="G26" s="252">
        <f>G25*L25</f>
        <v>27.599999999999998</v>
      </c>
      <c r="H26" s="252"/>
      <c r="I26" s="252"/>
      <c r="J26" s="252"/>
      <c r="K26" s="188" t="s">
        <v>85</v>
      </c>
      <c r="L26" s="188"/>
    </row>
    <row r="27" spans="2:17" s="25" customFormat="1"/>
    <row r="28" spans="2:17">
      <c r="B28" s="309" t="s">
        <v>219</v>
      </c>
    </row>
  </sheetData>
  <sheetProtection password="9B59" sheet="1" objects="1" scenarios="1" selectLockedCells="1"/>
  <mergeCells count="34">
    <mergeCell ref="S12:S13"/>
    <mergeCell ref="G13:Q13"/>
    <mergeCell ref="G6:I6"/>
    <mergeCell ref="N6:O6"/>
    <mergeCell ref="G7:I7"/>
    <mergeCell ref="K7:M7"/>
    <mergeCell ref="O7:Q7"/>
    <mergeCell ref="R7:S7"/>
    <mergeCell ref="N14:O14"/>
    <mergeCell ref="G8:I8"/>
    <mergeCell ref="B12:F13"/>
    <mergeCell ref="G12:Q12"/>
    <mergeCell ref="R12:R13"/>
    <mergeCell ref="G18:I19"/>
    <mergeCell ref="J18:J19"/>
    <mergeCell ref="K18:M19"/>
    <mergeCell ref="B14:F15"/>
    <mergeCell ref="G14:I14"/>
    <mergeCell ref="G26:J26"/>
    <mergeCell ref="K26:L26"/>
    <mergeCell ref="A1:AR2"/>
    <mergeCell ref="N18:O19"/>
    <mergeCell ref="P18:Q19"/>
    <mergeCell ref="G15:I15"/>
    <mergeCell ref="J14:J15"/>
    <mergeCell ref="K14:K15"/>
    <mergeCell ref="G25:J25"/>
    <mergeCell ref="L25:M25"/>
    <mergeCell ref="B16:F17"/>
    <mergeCell ref="G16:I16"/>
    <mergeCell ref="J16:J17"/>
    <mergeCell ref="K16:K17"/>
    <mergeCell ref="G17:I17"/>
    <mergeCell ref="B18:F19"/>
  </mergeCells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Q54"/>
  <sheetViews>
    <sheetView zoomScale="110" zoomScaleNormal="110" workbookViewId="0">
      <selection activeCell="AS6" sqref="AS6"/>
    </sheetView>
  </sheetViews>
  <sheetFormatPr defaultColWidth="3.42578125" defaultRowHeight="16.5"/>
  <cols>
    <col min="1" max="16384" width="3.42578125" style="4"/>
  </cols>
  <sheetData>
    <row r="1" spans="1:43" s="113" customFormat="1" ht="16.5" customHeight="1">
      <c r="A1" s="254" t="s">
        <v>182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</row>
    <row r="2" spans="1:43" s="113" customFormat="1" ht="16.5" customHeight="1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</row>
    <row r="3" spans="1:43" s="38" customFormat="1" ht="21.75" customHeight="1">
      <c r="A3" s="37"/>
      <c r="B3" s="256" t="s">
        <v>164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</row>
    <row r="4" spans="1:43">
      <c r="B4" s="20" t="s">
        <v>158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W4" s="24"/>
      <c r="X4" s="27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309" t="s">
        <v>219</v>
      </c>
      <c r="AP4" s="24"/>
      <c r="AQ4" s="24"/>
    </row>
    <row r="5" spans="1:43"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</row>
    <row r="6" spans="1:43">
      <c r="B6" s="4" t="s">
        <v>155</v>
      </c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43">
      <c r="B7" s="4" t="s">
        <v>79</v>
      </c>
      <c r="G7" s="186">
        <f>Drawing!A10</f>
        <v>2500</v>
      </c>
      <c r="H7" s="186"/>
      <c r="I7" s="186"/>
      <c r="J7" s="84" t="s">
        <v>34</v>
      </c>
      <c r="K7" s="80" t="s">
        <v>42</v>
      </c>
      <c r="L7" s="100">
        <v>2</v>
      </c>
      <c r="M7" s="100" t="s">
        <v>25</v>
      </c>
      <c r="N7" s="186">
        <f>Drawing!AO29</f>
        <v>25</v>
      </c>
      <c r="O7" s="186"/>
      <c r="P7" s="4" t="s">
        <v>43</v>
      </c>
      <c r="W7" s="24"/>
      <c r="X7" s="24"/>
      <c r="Y7" s="24"/>
      <c r="Z7" s="24"/>
      <c r="AA7" s="24"/>
      <c r="AB7" s="24"/>
      <c r="AC7" s="5"/>
      <c r="AD7" s="5"/>
      <c r="AE7" s="5"/>
      <c r="AF7" s="60"/>
      <c r="AG7" s="26"/>
      <c r="AH7" s="35"/>
      <c r="AI7" s="35"/>
      <c r="AJ7" s="5"/>
      <c r="AK7" s="5"/>
      <c r="AL7" s="24"/>
      <c r="AM7" s="24"/>
      <c r="AN7" s="24"/>
      <c r="AO7" s="24"/>
      <c r="AP7" s="24"/>
      <c r="AQ7" s="24"/>
    </row>
    <row r="8" spans="1:43">
      <c r="B8" s="4" t="s">
        <v>79</v>
      </c>
      <c r="G8" s="186">
        <f>G7</f>
        <v>2500</v>
      </c>
      <c r="H8" s="186"/>
      <c r="I8" s="186"/>
      <c r="J8" s="84" t="s">
        <v>34</v>
      </c>
      <c r="K8" s="186">
        <f>L7*N7</f>
        <v>50</v>
      </c>
      <c r="L8" s="186"/>
      <c r="M8" s="186"/>
      <c r="N8" s="84" t="s">
        <v>17</v>
      </c>
      <c r="O8" s="186">
        <f>G8-K8</f>
        <v>2450</v>
      </c>
      <c r="P8" s="186"/>
      <c r="Q8" s="186"/>
      <c r="R8" s="253" t="s">
        <v>8</v>
      </c>
      <c r="S8" s="253"/>
      <c r="W8" s="24"/>
      <c r="X8" s="24"/>
      <c r="Y8" s="24"/>
      <c r="Z8" s="24"/>
      <c r="AA8" s="24"/>
      <c r="AB8" s="24"/>
      <c r="AC8" s="5"/>
      <c r="AD8" s="5"/>
      <c r="AE8" s="5"/>
      <c r="AF8" s="60"/>
      <c r="AG8" s="5"/>
      <c r="AH8" s="5"/>
      <c r="AI8" s="5"/>
      <c r="AJ8" s="60"/>
      <c r="AK8" s="5"/>
      <c r="AL8" s="5"/>
      <c r="AM8" s="5"/>
      <c r="AN8" s="5"/>
      <c r="AO8" s="5"/>
      <c r="AP8" s="24"/>
      <c r="AQ8" s="24"/>
    </row>
    <row r="9" spans="1:43">
      <c r="B9" s="89" t="s">
        <v>79</v>
      </c>
      <c r="C9" s="89"/>
      <c r="D9" s="89"/>
      <c r="E9" s="89"/>
      <c r="F9" s="89"/>
      <c r="G9" s="247">
        <f>O8/1000</f>
        <v>2.4500000000000002</v>
      </c>
      <c r="H9" s="247"/>
      <c r="I9" s="247"/>
      <c r="J9" s="89" t="s">
        <v>85</v>
      </c>
      <c r="W9" s="24"/>
      <c r="X9" s="61"/>
      <c r="Y9" s="61"/>
      <c r="Z9" s="61"/>
      <c r="AA9" s="61"/>
      <c r="AB9" s="61"/>
      <c r="AC9" s="72"/>
      <c r="AD9" s="72"/>
      <c r="AE9" s="72"/>
      <c r="AF9" s="61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</row>
    <row r="10" spans="1:43" s="25" customFormat="1"/>
    <row r="11" spans="1:43">
      <c r="B11" s="20" t="s">
        <v>159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W11" s="24"/>
      <c r="X11" s="27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</row>
    <row r="12" spans="1:43"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</row>
    <row r="13" spans="1:43">
      <c r="B13" s="181" t="s">
        <v>88</v>
      </c>
      <c r="C13" s="181"/>
      <c r="D13" s="181"/>
      <c r="E13" s="181"/>
      <c r="F13" s="181"/>
      <c r="G13" s="185" t="s">
        <v>166</v>
      </c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1" t="s">
        <v>24</v>
      </c>
      <c r="S13" s="181">
        <v>1</v>
      </c>
      <c r="W13" s="24"/>
      <c r="X13" s="68"/>
      <c r="Y13" s="68"/>
      <c r="Z13" s="68"/>
      <c r="AA13" s="68"/>
      <c r="AB13" s="68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68"/>
      <c r="AO13" s="68"/>
      <c r="AP13" s="24"/>
      <c r="AQ13" s="24"/>
    </row>
    <row r="14" spans="1:43">
      <c r="B14" s="181"/>
      <c r="C14" s="181"/>
      <c r="D14" s="181"/>
      <c r="E14" s="181"/>
      <c r="F14" s="181"/>
      <c r="G14" s="186" t="s">
        <v>90</v>
      </c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1"/>
      <c r="S14" s="181"/>
      <c r="W14" s="24"/>
      <c r="X14" s="68"/>
      <c r="Y14" s="68"/>
      <c r="Z14" s="68"/>
      <c r="AA14" s="68"/>
      <c r="AB14" s="68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68"/>
      <c r="AO14" s="68"/>
      <c r="AP14" s="24"/>
      <c r="AQ14" s="24"/>
    </row>
    <row r="15" spans="1:43">
      <c r="B15" s="181" t="s">
        <v>88</v>
      </c>
      <c r="C15" s="181"/>
      <c r="D15" s="181"/>
      <c r="E15" s="181"/>
      <c r="F15" s="181"/>
      <c r="G15" s="185">
        <f>'Bar Shape No.2'!D7</f>
        <v>902.99999999999977</v>
      </c>
      <c r="H15" s="185"/>
      <c r="I15" s="185"/>
      <c r="J15" s="181" t="s">
        <v>24</v>
      </c>
      <c r="K15" s="181">
        <v>1</v>
      </c>
      <c r="L15" s="5"/>
      <c r="M15" s="5"/>
      <c r="N15" s="190"/>
      <c r="O15" s="190"/>
      <c r="P15" s="24"/>
      <c r="Q15" s="101"/>
      <c r="R15" s="101"/>
      <c r="W15" s="24"/>
      <c r="X15" s="68"/>
      <c r="Y15" s="68"/>
      <c r="Z15" s="68"/>
      <c r="AA15" s="68"/>
      <c r="AB15" s="68"/>
      <c r="AC15" s="5"/>
      <c r="AD15" s="5"/>
      <c r="AE15" s="5"/>
      <c r="AF15" s="68"/>
      <c r="AG15" s="68"/>
      <c r="AH15" s="5"/>
      <c r="AI15" s="5"/>
      <c r="AJ15" s="5"/>
      <c r="AK15" s="5"/>
      <c r="AL15" s="24"/>
      <c r="AM15" s="68"/>
      <c r="AN15" s="68"/>
      <c r="AO15" s="24"/>
      <c r="AP15" s="24"/>
      <c r="AQ15" s="24"/>
    </row>
    <row r="16" spans="1:43">
      <c r="B16" s="181"/>
      <c r="C16" s="181"/>
      <c r="D16" s="181"/>
      <c r="E16" s="181"/>
      <c r="F16" s="181"/>
      <c r="G16" s="194">
        <f>Drawing!AG33</f>
        <v>150</v>
      </c>
      <c r="H16" s="194"/>
      <c r="I16" s="194"/>
      <c r="J16" s="181"/>
      <c r="K16" s="181"/>
      <c r="L16" s="5"/>
      <c r="M16" s="5"/>
      <c r="N16" s="5"/>
      <c r="O16" s="5"/>
      <c r="P16" s="5"/>
      <c r="Q16" s="101"/>
      <c r="R16" s="101"/>
      <c r="W16" s="24"/>
      <c r="X16" s="68"/>
      <c r="Y16" s="68"/>
      <c r="Z16" s="68"/>
      <c r="AA16" s="68"/>
      <c r="AB16" s="68"/>
      <c r="AC16" s="5"/>
      <c r="AD16" s="5"/>
      <c r="AE16" s="5"/>
      <c r="AF16" s="68"/>
      <c r="AG16" s="68"/>
      <c r="AH16" s="5"/>
      <c r="AI16" s="5"/>
      <c r="AJ16" s="5"/>
      <c r="AK16" s="5"/>
      <c r="AL16" s="5"/>
      <c r="AM16" s="68"/>
      <c r="AN16" s="68"/>
      <c r="AO16" s="24"/>
      <c r="AP16" s="24"/>
      <c r="AQ16" s="24"/>
    </row>
    <row r="17" spans="1:43" ht="16.5" hidden="1" customHeight="1">
      <c r="B17" s="181" t="s">
        <v>88</v>
      </c>
      <c r="C17" s="181"/>
      <c r="D17" s="181"/>
      <c r="E17" s="181"/>
      <c r="F17" s="181"/>
      <c r="G17" s="185">
        <f>G15-(L15*N15)</f>
        <v>902.99999999999977</v>
      </c>
      <c r="H17" s="185"/>
      <c r="I17" s="185"/>
      <c r="J17" s="181" t="s">
        <v>24</v>
      </c>
      <c r="K17" s="181">
        <v>1</v>
      </c>
      <c r="W17" s="24"/>
      <c r="X17" s="68"/>
      <c r="Y17" s="68"/>
      <c r="Z17" s="68"/>
      <c r="AA17" s="68"/>
      <c r="AB17" s="68"/>
      <c r="AC17" s="5"/>
      <c r="AD17" s="5"/>
      <c r="AE17" s="5"/>
      <c r="AF17" s="68"/>
      <c r="AG17" s="68"/>
      <c r="AH17" s="24"/>
      <c r="AI17" s="24"/>
      <c r="AJ17" s="24"/>
      <c r="AK17" s="24"/>
      <c r="AL17" s="24"/>
      <c r="AM17" s="24"/>
      <c r="AN17" s="24"/>
      <c r="AO17" s="24"/>
      <c r="AP17" s="24"/>
      <c r="AQ17" s="24"/>
    </row>
    <row r="18" spans="1:43" ht="16.5" hidden="1" customHeight="1">
      <c r="B18" s="181"/>
      <c r="C18" s="181"/>
      <c r="D18" s="181"/>
      <c r="E18" s="181"/>
      <c r="F18" s="181"/>
      <c r="G18" s="194">
        <f>G16</f>
        <v>150</v>
      </c>
      <c r="H18" s="194"/>
      <c r="I18" s="194"/>
      <c r="J18" s="181"/>
      <c r="K18" s="181"/>
      <c r="W18" s="24"/>
      <c r="X18" s="68"/>
      <c r="Y18" s="68"/>
      <c r="Z18" s="68"/>
      <c r="AA18" s="68"/>
      <c r="AB18" s="68"/>
      <c r="AC18" s="5"/>
      <c r="AD18" s="5"/>
      <c r="AE18" s="5"/>
      <c r="AF18" s="68"/>
      <c r="AG18" s="68"/>
      <c r="AH18" s="24"/>
      <c r="AI18" s="24"/>
      <c r="AJ18" s="24"/>
      <c r="AK18" s="24"/>
      <c r="AL18" s="24"/>
      <c r="AM18" s="24"/>
      <c r="AN18" s="24"/>
      <c r="AO18" s="24"/>
      <c r="AP18" s="24"/>
      <c r="AQ18" s="24"/>
    </row>
    <row r="19" spans="1:43">
      <c r="B19" s="184" t="s">
        <v>88</v>
      </c>
      <c r="C19" s="184"/>
      <c r="D19" s="184"/>
      <c r="E19" s="184"/>
      <c r="F19" s="184"/>
      <c r="G19" s="184">
        <f>G17/G18+K17</f>
        <v>7.0199999999999987</v>
      </c>
      <c r="H19" s="184"/>
      <c r="I19" s="184"/>
      <c r="J19" s="184" t="s">
        <v>17</v>
      </c>
      <c r="K19" s="189">
        <f>INT(G19)</f>
        <v>7</v>
      </c>
      <c r="L19" s="189"/>
      <c r="M19" s="189"/>
      <c r="N19" s="184" t="s">
        <v>92</v>
      </c>
      <c r="O19" s="184"/>
      <c r="P19" s="184" t="s">
        <v>91</v>
      </c>
      <c r="Q19" s="184"/>
      <c r="W19" s="24"/>
      <c r="X19" s="63"/>
      <c r="Y19" s="63"/>
      <c r="Z19" s="63"/>
      <c r="AA19" s="63"/>
      <c r="AB19" s="63"/>
      <c r="AC19" s="63"/>
      <c r="AD19" s="63"/>
      <c r="AE19" s="63"/>
      <c r="AF19" s="63"/>
      <c r="AG19" s="102"/>
      <c r="AH19" s="102"/>
      <c r="AI19" s="102"/>
      <c r="AJ19" s="63"/>
      <c r="AK19" s="63"/>
      <c r="AL19" s="63"/>
      <c r="AM19" s="63"/>
      <c r="AN19" s="24"/>
      <c r="AO19" s="24"/>
      <c r="AP19" s="24"/>
      <c r="AQ19" s="24"/>
    </row>
    <row r="20" spans="1:43">
      <c r="B20" s="184"/>
      <c r="C20" s="184"/>
      <c r="D20" s="184"/>
      <c r="E20" s="184"/>
      <c r="F20" s="184"/>
      <c r="G20" s="184"/>
      <c r="H20" s="184"/>
      <c r="I20" s="184"/>
      <c r="J20" s="184"/>
      <c r="K20" s="189"/>
      <c r="L20" s="189"/>
      <c r="M20" s="189"/>
      <c r="N20" s="184"/>
      <c r="O20" s="184"/>
      <c r="P20" s="184"/>
      <c r="Q20" s="184"/>
      <c r="W20" s="24"/>
      <c r="X20" s="63"/>
      <c r="Y20" s="63"/>
      <c r="Z20" s="63"/>
      <c r="AA20" s="63"/>
      <c r="AB20" s="63"/>
      <c r="AC20" s="63"/>
      <c r="AD20" s="63"/>
      <c r="AE20" s="63"/>
      <c r="AF20" s="63"/>
      <c r="AG20" s="102"/>
      <c r="AH20" s="102"/>
      <c r="AI20" s="102"/>
      <c r="AJ20" s="63"/>
      <c r="AK20" s="63"/>
      <c r="AL20" s="63"/>
      <c r="AM20" s="63"/>
      <c r="AN20" s="24"/>
      <c r="AO20" s="24"/>
      <c r="AP20" s="24"/>
      <c r="AQ20" s="24"/>
    </row>
    <row r="21" spans="1:43" s="25" customFormat="1"/>
    <row r="22" spans="1:43">
      <c r="B22" s="20" t="s">
        <v>160</v>
      </c>
      <c r="C22" s="31"/>
      <c r="D22" s="31"/>
      <c r="E22" s="31"/>
      <c r="F22" s="31"/>
      <c r="G22" s="31"/>
      <c r="H22" s="31"/>
      <c r="I22" s="31"/>
      <c r="J22" s="31"/>
      <c r="K22" s="32"/>
      <c r="L22" s="32"/>
      <c r="M22" s="32"/>
      <c r="N22" s="31"/>
      <c r="O22" s="28"/>
      <c r="W22" s="24"/>
      <c r="X22" s="27"/>
      <c r="Y22" s="36"/>
      <c r="Z22" s="36"/>
      <c r="AA22" s="36"/>
      <c r="AB22" s="36"/>
      <c r="AC22" s="36"/>
      <c r="AD22" s="36"/>
      <c r="AE22" s="36"/>
      <c r="AF22" s="36"/>
      <c r="AG22" s="103"/>
      <c r="AH22" s="103"/>
      <c r="AI22" s="103"/>
      <c r="AJ22" s="36"/>
      <c r="AK22" s="24"/>
      <c r="AL22" s="24"/>
      <c r="AM22" s="24"/>
      <c r="AN22" s="24"/>
      <c r="AO22" s="24"/>
      <c r="AP22" s="24"/>
      <c r="AQ22" s="24"/>
    </row>
    <row r="23" spans="1:43"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</row>
    <row r="24" spans="1:43">
      <c r="B24" s="24" t="s">
        <v>98</v>
      </c>
      <c r="G24" s="99">
        <f>K19</f>
        <v>7</v>
      </c>
      <c r="W24" s="24"/>
      <c r="X24" s="24"/>
      <c r="Y24" s="24"/>
      <c r="Z24" s="24"/>
      <c r="AA24" s="24"/>
      <c r="AB24" s="24"/>
      <c r="AC24" s="10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</row>
    <row r="25" spans="1:43">
      <c r="B25" s="24" t="s">
        <v>117</v>
      </c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</row>
    <row r="26" spans="1:43">
      <c r="B26" s="24" t="s">
        <v>99</v>
      </c>
      <c r="G26" s="245">
        <f>G9</f>
        <v>2.4500000000000002</v>
      </c>
      <c r="H26" s="186"/>
      <c r="I26" s="186"/>
      <c r="J26" s="186"/>
      <c r="K26" s="4" t="s">
        <v>25</v>
      </c>
      <c r="L26" s="251">
        <f>G24</f>
        <v>7</v>
      </c>
      <c r="M26" s="186"/>
      <c r="W26" s="24"/>
      <c r="X26" s="24"/>
      <c r="Y26" s="24"/>
      <c r="Z26" s="24"/>
      <c r="AA26" s="24"/>
      <c r="AB26" s="24"/>
      <c r="AC26" s="105"/>
      <c r="AD26" s="5"/>
      <c r="AE26" s="5"/>
      <c r="AF26" s="5"/>
      <c r="AG26" s="24"/>
      <c r="AH26" s="106"/>
      <c r="AI26" s="5"/>
      <c r="AJ26" s="24"/>
      <c r="AK26" s="24"/>
      <c r="AL26" s="24"/>
      <c r="AM26" s="24"/>
      <c r="AN26" s="24"/>
      <c r="AO26" s="24"/>
      <c r="AP26" s="24"/>
      <c r="AQ26" s="24"/>
    </row>
    <row r="27" spans="1:43">
      <c r="B27" s="58" t="s">
        <v>99</v>
      </c>
      <c r="C27" s="91"/>
      <c r="D27" s="91"/>
      <c r="E27" s="91"/>
      <c r="F27" s="91"/>
      <c r="G27" s="252">
        <f>G26*L26</f>
        <v>17.150000000000002</v>
      </c>
      <c r="H27" s="252"/>
      <c r="I27" s="252"/>
      <c r="J27" s="252"/>
      <c r="K27" s="188" t="s">
        <v>85</v>
      </c>
      <c r="L27" s="188"/>
      <c r="W27" s="24"/>
      <c r="X27" s="58"/>
      <c r="Y27" s="58"/>
      <c r="Z27" s="58"/>
      <c r="AA27" s="58"/>
      <c r="AB27" s="58"/>
      <c r="AC27" s="107"/>
      <c r="AD27" s="107"/>
      <c r="AE27" s="107"/>
      <c r="AF27" s="107"/>
      <c r="AG27" s="108"/>
      <c r="AH27" s="108"/>
      <c r="AI27" s="24"/>
      <c r="AJ27" s="24"/>
      <c r="AK27" s="24"/>
      <c r="AL27" s="24"/>
      <c r="AM27" s="24"/>
      <c r="AN27" s="24"/>
      <c r="AO27" s="24"/>
      <c r="AP27" s="24"/>
      <c r="AQ27" s="24"/>
    </row>
    <row r="28" spans="1:43" s="25" customFormat="1"/>
    <row r="29" spans="1:43" s="38" customFormat="1" ht="21.75" customHeight="1">
      <c r="A29" s="37"/>
      <c r="B29" s="256" t="s">
        <v>165</v>
      </c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</row>
    <row r="30" spans="1:43">
      <c r="B30" s="20" t="s">
        <v>161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43"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</row>
    <row r="32" spans="1:43">
      <c r="B32" s="4" t="s">
        <v>155</v>
      </c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2:43">
      <c r="B33" s="4" t="s">
        <v>79</v>
      </c>
      <c r="G33" s="186">
        <f>G7</f>
        <v>2500</v>
      </c>
      <c r="H33" s="186"/>
      <c r="I33" s="186"/>
      <c r="J33" s="84" t="s">
        <v>34</v>
      </c>
      <c r="K33" s="80" t="s">
        <v>42</v>
      </c>
      <c r="L33" s="100">
        <v>2</v>
      </c>
      <c r="M33" s="100" t="s">
        <v>25</v>
      </c>
      <c r="N33" s="186">
        <f>N7</f>
        <v>25</v>
      </c>
      <c r="O33" s="186"/>
      <c r="P33" s="4" t="s">
        <v>43</v>
      </c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2:43">
      <c r="B34" s="4" t="s">
        <v>79</v>
      </c>
      <c r="G34" s="186">
        <f>G33</f>
        <v>2500</v>
      </c>
      <c r="H34" s="186"/>
      <c r="I34" s="186"/>
      <c r="J34" s="84" t="s">
        <v>34</v>
      </c>
      <c r="K34" s="186">
        <f>L33*N33</f>
        <v>50</v>
      </c>
      <c r="L34" s="186"/>
      <c r="M34" s="186"/>
      <c r="N34" s="84" t="s">
        <v>17</v>
      </c>
      <c r="O34" s="186">
        <f>G34-K34</f>
        <v>2450</v>
      </c>
      <c r="P34" s="186"/>
      <c r="Q34" s="186"/>
      <c r="R34" s="253" t="s">
        <v>8</v>
      </c>
      <c r="S34" s="253"/>
    </row>
    <row r="35" spans="2:43">
      <c r="B35" s="89" t="s">
        <v>79</v>
      </c>
      <c r="C35" s="89"/>
      <c r="D35" s="89"/>
      <c r="E35" s="89"/>
      <c r="F35" s="89"/>
      <c r="G35" s="247">
        <f>O34/1000</f>
        <v>2.4500000000000002</v>
      </c>
      <c r="H35" s="247"/>
      <c r="I35" s="247"/>
      <c r="J35" s="89" t="s">
        <v>85</v>
      </c>
    </row>
    <row r="36" spans="2:43" s="25" customFormat="1"/>
    <row r="37" spans="2:43">
      <c r="B37" s="20" t="s">
        <v>162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9" spans="2:43">
      <c r="B39" s="181" t="s">
        <v>88</v>
      </c>
      <c r="C39" s="181"/>
      <c r="D39" s="181"/>
      <c r="E39" s="181"/>
      <c r="F39" s="181"/>
      <c r="G39" s="185" t="s">
        <v>167</v>
      </c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1" t="s">
        <v>24</v>
      </c>
      <c r="S39" s="181">
        <v>1</v>
      </c>
    </row>
    <row r="40" spans="2:43">
      <c r="B40" s="181"/>
      <c r="C40" s="181"/>
      <c r="D40" s="181"/>
      <c r="E40" s="181"/>
      <c r="F40" s="181"/>
      <c r="G40" s="186" t="s">
        <v>90</v>
      </c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1"/>
      <c r="S40" s="181"/>
    </row>
    <row r="41" spans="2:43">
      <c r="B41" s="181" t="s">
        <v>88</v>
      </c>
      <c r="C41" s="181"/>
      <c r="D41" s="181"/>
      <c r="E41" s="181"/>
      <c r="F41" s="181"/>
      <c r="G41" s="255">
        <f>Drawing!Y50/7</f>
        <v>642.85714285714289</v>
      </c>
      <c r="H41" s="255"/>
      <c r="I41" s="255"/>
      <c r="J41" s="181" t="s">
        <v>24</v>
      </c>
      <c r="K41" s="181">
        <v>1</v>
      </c>
      <c r="L41" s="5"/>
      <c r="M41" s="5"/>
      <c r="N41" s="190"/>
      <c r="O41" s="190"/>
      <c r="P41" s="24"/>
      <c r="Q41" s="101"/>
      <c r="R41" s="101"/>
    </row>
    <row r="42" spans="2:43">
      <c r="B42" s="181"/>
      <c r="C42" s="181"/>
      <c r="D42" s="181"/>
      <c r="E42" s="181"/>
      <c r="F42" s="181"/>
      <c r="G42" s="194">
        <f>Drawing!AG33</f>
        <v>150</v>
      </c>
      <c r="H42" s="194"/>
      <c r="I42" s="194"/>
      <c r="J42" s="181"/>
      <c r="K42" s="181"/>
      <c r="L42" s="5"/>
      <c r="M42" s="5"/>
      <c r="N42" s="5"/>
      <c r="O42" s="5"/>
      <c r="P42" s="5"/>
      <c r="Q42" s="101"/>
      <c r="R42" s="101"/>
    </row>
    <row r="43" spans="2:43">
      <c r="B43" s="181" t="s">
        <v>88</v>
      </c>
      <c r="C43" s="181"/>
      <c r="D43" s="181"/>
      <c r="E43" s="181"/>
      <c r="F43" s="181"/>
      <c r="G43" s="255">
        <f>G41-(L41*N41)</f>
        <v>642.85714285714289</v>
      </c>
      <c r="H43" s="255"/>
      <c r="I43" s="255"/>
      <c r="J43" s="181" t="s">
        <v>24</v>
      </c>
      <c r="K43" s="181">
        <v>1</v>
      </c>
    </row>
    <row r="44" spans="2:43">
      <c r="B44" s="181"/>
      <c r="C44" s="181"/>
      <c r="D44" s="181"/>
      <c r="E44" s="181"/>
      <c r="F44" s="181"/>
      <c r="G44" s="194">
        <f>G42</f>
        <v>150</v>
      </c>
      <c r="H44" s="194"/>
      <c r="I44" s="194"/>
      <c r="J44" s="181"/>
      <c r="K44" s="181"/>
    </row>
    <row r="45" spans="2:43">
      <c r="B45" s="184" t="s">
        <v>88</v>
      </c>
      <c r="C45" s="184"/>
      <c r="D45" s="184"/>
      <c r="E45" s="184"/>
      <c r="F45" s="184"/>
      <c r="G45" s="234">
        <f>G43/G44+K43</f>
        <v>5.2857142857142856</v>
      </c>
      <c r="H45" s="234"/>
      <c r="I45" s="234"/>
      <c r="J45" s="184" t="s">
        <v>17</v>
      </c>
      <c r="K45" s="189">
        <f>INT(G45)</f>
        <v>5</v>
      </c>
      <c r="L45" s="189"/>
      <c r="M45" s="189"/>
      <c r="N45" s="184" t="s">
        <v>92</v>
      </c>
      <c r="O45" s="184"/>
      <c r="P45" s="184" t="s">
        <v>91</v>
      </c>
      <c r="Q45" s="184"/>
    </row>
    <row r="46" spans="2:43">
      <c r="B46" s="184"/>
      <c r="C46" s="184"/>
      <c r="D46" s="184"/>
      <c r="E46" s="184"/>
      <c r="F46" s="184"/>
      <c r="G46" s="234"/>
      <c r="H46" s="234"/>
      <c r="I46" s="234"/>
      <c r="J46" s="184"/>
      <c r="K46" s="189"/>
      <c r="L46" s="189"/>
      <c r="M46" s="189"/>
      <c r="N46" s="184"/>
      <c r="O46" s="184"/>
      <c r="P46" s="184"/>
      <c r="Q46" s="184"/>
    </row>
    <row r="47" spans="2:43" s="25" customFormat="1"/>
    <row r="48" spans="2:43">
      <c r="B48" s="20" t="s">
        <v>163</v>
      </c>
      <c r="C48" s="31"/>
      <c r="D48" s="31"/>
      <c r="E48" s="31"/>
      <c r="F48" s="31"/>
      <c r="G48" s="31"/>
      <c r="H48" s="31"/>
      <c r="I48" s="31"/>
      <c r="J48" s="31"/>
      <c r="K48" s="32"/>
      <c r="L48" s="32"/>
      <c r="M48" s="32"/>
      <c r="N48" s="31"/>
    </row>
    <row r="50" spans="2:13">
      <c r="B50" s="24" t="s">
        <v>98</v>
      </c>
      <c r="G50" s="99">
        <f>K45</f>
        <v>5</v>
      </c>
    </row>
    <row r="51" spans="2:13">
      <c r="B51" s="24" t="s">
        <v>117</v>
      </c>
    </row>
    <row r="52" spans="2:13">
      <c r="B52" s="24" t="s">
        <v>99</v>
      </c>
      <c r="G52" s="245">
        <f>G35</f>
        <v>2.4500000000000002</v>
      </c>
      <c r="H52" s="186"/>
      <c r="I52" s="186"/>
      <c r="J52" s="186"/>
      <c r="K52" s="4" t="s">
        <v>25</v>
      </c>
      <c r="L52" s="251">
        <f>G50</f>
        <v>5</v>
      </c>
      <c r="M52" s="186"/>
    </row>
    <row r="53" spans="2:13">
      <c r="B53" s="58" t="s">
        <v>99</v>
      </c>
      <c r="C53" s="91"/>
      <c r="D53" s="91"/>
      <c r="E53" s="91"/>
      <c r="F53" s="91"/>
      <c r="G53" s="252">
        <f>G52*L52</f>
        <v>12.25</v>
      </c>
      <c r="H53" s="252"/>
      <c r="I53" s="252"/>
      <c r="J53" s="252"/>
      <c r="K53" s="188" t="s">
        <v>85</v>
      </c>
      <c r="L53" s="188"/>
    </row>
    <row r="54" spans="2:13" s="25" customFormat="1"/>
  </sheetData>
  <sheetProtection password="9B59" sheet="1" objects="1" scenarios="1" selectLockedCells="1"/>
  <mergeCells count="69">
    <mergeCell ref="R8:S8"/>
    <mergeCell ref="G7:I7"/>
    <mergeCell ref="N7:O7"/>
    <mergeCell ref="G8:I8"/>
    <mergeCell ref="K8:M8"/>
    <mergeCell ref="O8:Q8"/>
    <mergeCell ref="G9:I9"/>
    <mergeCell ref="B13:F14"/>
    <mergeCell ref="G13:Q13"/>
    <mergeCell ref="R13:R14"/>
    <mergeCell ref="S13:S14"/>
    <mergeCell ref="G14:Q14"/>
    <mergeCell ref="B15:F16"/>
    <mergeCell ref="G15:I15"/>
    <mergeCell ref="J15:J16"/>
    <mergeCell ref="K15:K16"/>
    <mergeCell ref="N15:O15"/>
    <mergeCell ref="G16:I16"/>
    <mergeCell ref="G17:I17"/>
    <mergeCell ref="J17:J18"/>
    <mergeCell ref="K17:K18"/>
    <mergeCell ref="G18:I18"/>
    <mergeCell ref="B19:F20"/>
    <mergeCell ref="G19:I20"/>
    <mergeCell ref="J19:J20"/>
    <mergeCell ref="K19:M20"/>
    <mergeCell ref="G40:Q40"/>
    <mergeCell ref="B3:AK3"/>
    <mergeCell ref="G33:I33"/>
    <mergeCell ref="N33:O33"/>
    <mergeCell ref="G34:I34"/>
    <mergeCell ref="K34:M34"/>
    <mergeCell ref="O34:Q34"/>
    <mergeCell ref="R34:S34"/>
    <mergeCell ref="B29:AK29"/>
    <mergeCell ref="N19:O20"/>
    <mergeCell ref="P19:Q20"/>
    <mergeCell ref="G26:J26"/>
    <mergeCell ref="L26:M26"/>
    <mergeCell ref="G27:J27"/>
    <mergeCell ref="K27:L27"/>
    <mergeCell ref="B17:F18"/>
    <mergeCell ref="G53:J53"/>
    <mergeCell ref="K53:L53"/>
    <mergeCell ref="B43:F44"/>
    <mergeCell ref="G43:I43"/>
    <mergeCell ref="J43:J44"/>
    <mergeCell ref="K43:K44"/>
    <mergeCell ref="G44:I44"/>
    <mergeCell ref="B45:F46"/>
    <mergeCell ref="G45:I46"/>
    <mergeCell ref="J45:J46"/>
    <mergeCell ref="K45:M46"/>
    <mergeCell ref="A1:AP2"/>
    <mergeCell ref="N45:O46"/>
    <mergeCell ref="P45:Q46"/>
    <mergeCell ref="G52:J52"/>
    <mergeCell ref="L52:M52"/>
    <mergeCell ref="B41:F42"/>
    <mergeCell ref="G41:I41"/>
    <mergeCell ref="J41:J42"/>
    <mergeCell ref="K41:K42"/>
    <mergeCell ref="N41:O41"/>
    <mergeCell ref="G42:I42"/>
    <mergeCell ref="G35:I35"/>
    <mergeCell ref="B39:F40"/>
    <mergeCell ref="G39:Q39"/>
    <mergeCell ref="R39:R40"/>
    <mergeCell ref="S39:S4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X81"/>
  <sheetViews>
    <sheetView zoomScale="110" zoomScaleNormal="110" workbookViewId="0">
      <selection activeCell="J85" sqref="J85"/>
    </sheetView>
  </sheetViews>
  <sheetFormatPr defaultColWidth="3.42578125" defaultRowHeight="16.5"/>
  <cols>
    <col min="1" max="16384" width="3.42578125" style="4"/>
  </cols>
  <sheetData>
    <row r="1" spans="1:47" s="113" customFormat="1" ht="16.5" customHeight="1">
      <c r="A1" s="254" t="s">
        <v>181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</row>
    <row r="2" spans="1:47" s="113" customFormat="1" ht="16.5" customHeight="1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</row>
    <row r="3" spans="1:47" s="38" customFormat="1" ht="21.75" customHeight="1">
      <c r="A3" s="37"/>
      <c r="B3" s="256" t="s">
        <v>207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</row>
    <row r="4" spans="1:47">
      <c r="B4" s="20" t="s">
        <v>203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W4" s="24"/>
      <c r="X4" s="27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</row>
    <row r="5" spans="1:47"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</row>
    <row r="6" spans="1:47">
      <c r="B6" s="4" t="s">
        <v>155</v>
      </c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47">
      <c r="B7" s="4" t="s">
        <v>79</v>
      </c>
      <c r="G7" s="186">
        <f>Drawing!A10</f>
        <v>2500</v>
      </c>
      <c r="H7" s="186"/>
      <c r="I7" s="186"/>
      <c r="J7" s="84" t="s">
        <v>34</v>
      </c>
      <c r="K7" s="80" t="s">
        <v>42</v>
      </c>
      <c r="L7" s="100">
        <v>2</v>
      </c>
      <c r="M7" s="100" t="s">
        <v>25</v>
      </c>
      <c r="N7" s="186">
        <f>Drawing!AO29</f>
        <v>25</v>
      </c>
      <c r="O7" s="186"/>
      <c r="P7" s="4" t="s">
        <v>43</v>
      </c>
      <c r="W7" s="24"/>
      <c r="X7" s="24"/>
      <c r="Y7" s="24"/>
      <c r="Z7" s="24"/>
      <c r="AA7" s="24"/>
      <c r="AB7" s="24"/>
      <c r="AC7" s="5"/>
      <c r="AD7" s="5"/>
      <c r="AE7" s="5"/>
      <c r="AF7" s="60"/>
      <c r="AG7" s="26"/>
      <c r="AH7" s="35"/>
      <c r="AI7" s="35"/>
      <c r="AJ7" s="5"/>
      <c r="AK7" s="5"/>
      <c r="AL7" s="24"/>
      <c r="AM7" s="24"/>
      <c r="AN7" s="24"/>
      <c r="AO7" s="24"/>
      <c r="AP7" s="24"/>
      <c r="AQ7" s="24"/>
    </row>
    <row r="8" spans="1:47">
      <c r="B8" s="4" t="s">
        <v>79</v>
      </c>
      <c r="G8" s="186">
        <f>G7</f>
        <v>2500</v>
      </c>
      <c r="H8" s="186"/>
      <c r="I8" s="186"/>
      <c r="J8" s="84" t="s">
        <v>34</v>
      </c>
      <c r="K8" s="186">
        <f>L7*N7</f>
        <v>50</v>
      </c>
      <c r="L8" s="186"/>
      <c r="M8" s="186"/>
      <c r="N8" s="84" t="s">
        <v>17</v>
      </c>
      <c r="O8" s="186">
        <f>G8-K8</f>
        <v>2450</v>
      </c>
      <c r="P8" s="186"/>
      <c r="Q8" s="186"/>
      <c r="R8" s="253" t="s">
        <v>8</v>
      </c>
      <c r="S8" s="253"/>
      <c r="W8" s="24"/>
      <c r="X8" s="24"/>
      <c r="Y8" s="24"/>
      <c r="Z8" s="24"/>
      <c r="AA8" s="24"/>
      <c r="AB8" s="24"/>
      <c r="AC8" s="5"/>
      <c r="AD8" s="5"/>
      <c r="AE8" s="5"/>
      <c r="AF8" s="60"/>
      <c r="AG8" s="5"/>
      <c r="AH8" s="5"/>
      <c r="AI8" s="5"/>
      <c r="AJ8" s="60"/>
      <c r="AK8" s="5"/>
      <c r="AL8" s="5"/>
      <c r="AM8" s="5"/>
      <c r="AN8" s="5"/>
      <c r="AO8" s="5"/>
      <c r="AP8" s="24"/>
      <c r="AQ8" s="24"/>
    </row>
    <row r="9" spans="1:47">
      <c r="B9" s="89" t="s">
        <v>79</v>
      </c>
      <c r="C9" s="89"/>
      <c r="D9" s="89"/>
      <c r="E9" s="89"/>
      <c r="F9" s="89"/>
      <c r="G9" s="247">
        <f>O8/1000</f>
        <v>2.4500000000000002</v>
      </c>
      <c r="H9" s="247"/>
      <c r="I9" s="247"/>
      <c r="J9" s="89" t="s">
        <v>85</v>
      </c>
      <c r="W9" s="24"/>
      <c r="X9" s="61"/>
      <c r="Y9" s="61"/>
      <c r="Z9" s="61"/>
      <c r="AA9" s="61"/>
      <c r="AB9" s="61"/>
      <c r="AC9" s="72"/>
      <c r="AD9" s="72"/>
      <c r="AE9" s="72"/>
      <c r="AF9" s="61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</row>
    <row r="10" spans="1:47" s="25" customFormat="1"/>
    <row r="11" spans="1:47">
      <c r="B11" s="20" t="s">
        <v>204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W11" s="24"/>
      <c r="X11" s="27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</row>
    <row r="12" spans="1:47"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</row>
    <row r="13" spans="1:47">
      <c r="B13" s="181" t="s">
        <v>88</v>
      </c>
      <c r="C13" s="181"/>
      <c r="D13" s="181"/>
      <c r="E13" s="181"/>
      <c r="F13" s="181"/>
      <c r="G13" s="185" t="s">
        <v>168</v>
      </c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1" t="s">
        <v>24</v>
      </c>
      <c r="S13" s="181">
        <v>1</v>
      </c>
      <c r="W13" s="24"/>
      <c r="X13" s="68"/>
      <c r="Y13" s="68"/>
      <c r="Z13" s="68"/>
      <c r="AA13" s="68"/>
      <c r="AB13" s="68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68"/>
      <c r="AO13" s="68"/>
      <c r="AP13" s="24"/>
      <c r="AQ13" s="24"/>
    </row>
    <row r="14" spans="1:47">
      <c r="B14" s="181"/>
      <c r="C14" s="181"/>
      <c r="D14" s="181"/>
      <c r="E14" s="181"/>
      <c r="F14" s="181"/>
      <c r="G14" s="186" t="s">
        <v>90</v>
      </c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1"/>
      <c r="S14" s="181"/>
      <c r="W14" s="24"/>
      <c r="X14" s="68"/>
      <c r="Y14" s="68"/>
      <c r="Z14" s="68"/>
      <c r="AA14" s="68"/>
      <c r="AB14" s="68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68"/>
      <c r="AO14" s="68"/>
      <c r="AP14" s="24"/>
      <c r="AQ14" s="24"/>
    </row>
    <row r="15" spans="1:47">
      <c r="B15" s="181" t="s">
        <v>88</v>
      </c>
      <c r="C15" s="181"/>
      <c r="D15" s="181"/>
      <c r="E15" s="181"/>
      <c r="F15" s="181"/>
      <c r="G15" s="255">
        <f>AO21</f>
        <v>847</v>
      </c>
      <c r="H15" s="185"/>
      <c r="I15" s="185"/>
      <c r="J15" s="181" t="s">
        <v>24</v>
      </c>
      <c r="K15" s="181">
        <v>1</v>
      </c>
      <c r="L15" s="5"/>
      <c r="M15" s="5"/>
      <c r="N15" s="190"/>
      <c r="O15" s="190"/>
      <c r="P15" s="24"/>
      <c r="Q15" s="101"/>
      <c r="R15" s="101"/>
      <c r="W15" s="24"/>
      <c r="X15" s="68"/>
      <c r="Y15" s="68"/>
      <c r="Z15" s="68"/>
      <c r="AA15" s="68"/>
      <c r="AB15" s="68"/>
      <c r="AC15" s="5"/>
      <c r="AD15" s="5"/>
      <c r="AE15" s="5"/>
      <c r="AF15" s="68"/>
      <c r="AG15" s="68"/>
      <c r="AH15" s="5"/>
      <c r="AI15" s="5"/>
      <c r="AJ15" s="5"/>
      <c r="AK15" s="5"/>
      <c r="AL15" s="24"/>
      <c r="AM15" s="68"/>
      <c r="AN15" s="68"/>
      <c r="AO15" s="24"/>
      <c r="AP15" s="24"/>
      <c r="AQ15" s="24"/>
    </row>
    <row r="16" spans="1:47">
      <c r="B16" s="181"/>
      <c r="C16" s="181"/>
      <c r="D16" s="181"/>
      <c r="E16" s="181"/>
      <c r="F16" s="181"/>
      <c r="G16" s="194">
        <f>Drawing!AG33</f>
        <v>150</v>
      </c>
      <c r="H16" s="194"/>
      <c r="I16" s="194"/>
      <c r="J16" s="181"/>
      <c r="K16" s="181"/>
      <c r="L16" s="5"/>
      <c r="M16" s="5"/>
      <c r="N16" s="5"/>
      <c r="O16" s="5"/>
      <c r="P16" s="5"/>
      <c r="Q16" s="101"/>
      <c r="R16" s="101"/>
      <c r="W16" s="24"/>
      <c r="X16" s="68"/>
      <c r="Y16" s="68"/>
      <c r="Z16" s="68"/>
      <c r="AA16" s="68"/>
      <c r="AB16" s="68"/>
      <c r="AC16" s="5"/>
      <c r="AD16" s="5"/>
      <c r="AE16" s="5"/>
      <c r="AF16" s="68"/>
      <c r="AG16" s="68"/>
      <c r="AH16" s="5"/>
      <c r="AI16" s="5"/>
      <c r="AJ16" s="5"/>
      <c r="AK16" s="5"/>
      <c r="AL16" s="5"/>
      <c r="AM16" s="68"/>
      <c r="AN16" s="68"/>
      <c r="AO16" s="24"/>
      <c r="AP16" s="24"/>
      <c r="AQ16" s="24"/>
    </row>
    <row r="17" spans="1:50" ht="16.5" hidden="1" customHeight="1">
      <c r="B17" s="181" t="s">
        <v>88</v>
      </c>
      <c r="C17" s="181"/>
      <c r="D17" s="181"/>
      <c r="E17" s="181"/>
      <c r="F17" s="181"/>
      <c r="G17" s="185">
        <f>G15-(L15*N15)</f>
        <v>847</v>
      </c>
      <c r="H17" s="185"/>
      <c r="I17" s="185"/>
      <c r="J17" s="181" t="s">
        <v>24</v>
      </c>
      <c r="K17" s="181">
        <v>1</v>
      </c>
      <c r="W17" s="24"/>
      <c r="X17" s="68"/>
      <c r="Y17" s="68"/>
      <c r="Z17" s="68"/>
      <c r="AA17" s="68"/>
      <c r="AB17" s="68"/>
      <c r="AC17" s="5"/>
      <c r="AD17" s="5"/>
      <c r="AE17" s="5"/>
      <c r="AF17" s="68"/>
      <c r="AG17" s="68"/>
      <c r="AH17" s="24"/>
      <c r="AI17" s="24"/>
      <c r="AJ17" s="24"/>
      <c r="AK17" s="24"/>
      <c r="AL17" s="24"/>
      <c r="AM17" s="24"/>
      <c r="AN17" s="24"/>
      <c r="AO17" s="24"/>
      <c r="AP17" s="24"/>
      <c r="AQ17" s="24"/>
    </row>
    <row r="18" spans="1:50" ht="16.5" hidden="1" customHeight="1">
      <c r="B18" s="181"/>
      <c r="C18" s="181"/>
      <c r="D18" s="181"/>
      <c r="E18" s="181"/>
      <c r="F18" s="181"/>
      <c r="G18" s="194">
        <f>G16</f>
        <v>150</v>
      </c>
      <c r="H18" s="194"/>
      <c r="I18" s="194"/>
      <c r="J18" s="181"/>
      <c r="K18" s="181"/>
      <c r="W18" s="24"/>
      <c r="X18" s="68"/>
      <c r="Y18" s="68"/>
      <c r="Z18" s="68"/>
      <c r="AA18" s="68"/>
      <c r="AB18" s="68"/>
      <c r="AC18" s="5"/>
      <c r="AD18" s="5"/>
      <c r="AE18" s="5"/>
      <c r="AF18" s="68"/>
      <c r="AG18" s="68"/>
      <c r="AH18" s="24"/>
      <c r="AI18" s="24"/>
      <c r="AJ18" s="24"/>
      <c r="AK18" s="24"/>
      <c r="AL18" s="24"/>
      <c r="AM18" s="24"/>
      <c r="AN18" s="24"/>
      <c r="AO18" s="24"/>
      <c r="AP18" s="24"/>
      <c r="AQ18" s="24"/>
    </row>
    <row r="19" spans="1:50">
      <c r="B19" s="184" t="s">
        <v>88</v>
      </c>
      <c r="C19" s="184"/>
      <c r="D19" s="184"/>
      <c r="E19" s="184"/>
      <c r="F19" s="184"/>
      <c r="G19" s="234">
        <f>G17/G18+K17</f>
        <v>6.6466666666666665</v>
      </c>
      <c r="H19" s="234"/>
      <c r="I19" s="234"/>
      <c r="J19" s="184" t="s">
        <v>17</v>
      </c>
      <c r="K19" s="189">
        <f>ROUNDUP(G19,0)</f>
        <v>7</v>
      </c>
      <c r="L19" s="189"/>
      <c r="M19" s="189"/>
      <c r="N19" s="184" t="s">
        <v>92</v>
      </c>
      <c r="O19" s="184"/>
      <c r="P19" s="184" t="s">
        <v>91</v>
      </c>
      <c r="Q19" s="184"/>
      <c r="W19" s="24"/>
      <c r="X19" s="63"/>
      <c r="Y19" s="63"/>
      <c r="Z19" s="63"/>
      <c r="AA19" s="63"/>
      <c r="AB19" s="63"/>
      <c r="AC19" s="63" t="s">
        <v>169</v>
      </c>
      <c r="AD19" s="63"/>
      <c r="AE19" s="63"/>
      <c r="AF19" s="63"/>
      <c r="AG19" s="102"/>
      <c r="AH19" s="102"/>
      <c r="AI19" s="102"/>
      <c r="AJ19" s="63"/>
      <c r="AK19" s="63"/>
      <c r="AL19" s="63"/>
      <c r="AM19" s="63"/>
      <c r="AN19" s="24"/>
      <c r="AO19" s="24"/>
      <c r="AP19" s="24"/>
      <c r="AQ19" s="24"/>
    </row>
    <row r="20" spans="1:50">
      <c r="B20" s="184"/>
      <c r="C20" s="184"/>
      <c r="D20" s="184"/>
      <c r="E20" s="184"/>
      <c r="F20" s="184"/>
      <c r="G20" s="234"/>
      <c r="H20" s="234"/>
      <c r="I20" s="234"/>
      <c r="J20" s="184"/>
      <c r="K20" s="189"/>
      <c r="L20" s="189"/>
      <c r="M20" s="189"/>
      <c r="N20" s="184"/>
      <c r="O20" s="184"/>
      <c r="P20" s="184"/>
      <c r="Q20" s="184"/>
      <c r="W20" s="24"/>
      <c r="X20" s="63"/>
      <c r="Y20" s="63"/>
      <c r="Z20" s="63"/>
      <c r="AA20" s="63"/>
      <c r="AB20" s="63"/>
      <c r="AC20" s="68" t="s">
        <v>172</v>
      </c>
      <c r="AD20" s="68"/>
      <c r="AE20" s="68"/>
      <c r="AF20" s="68"/>
      <c r="AG20" s="77"/>
      <c r="AH20" s="77"/>
      <c r="AI20" s="109"/>
      <c r="AJ20" s="110"/>
      <c r="AK20" s="262">
        <f>'Bar Shape No.3'!$S$28</f>
        <v>250</v>
      </c>
      <c r="AL20" s="262"/>
      <c r="AM20" s="262"/>
      <c r="AN20" s="263" t="s">
        <v>8</v>
      </c>
      <c r="AO20" s="263"/>
      <c r="AP20" s="24" t="s">
        <v>170</v>
      </c>
      <c r="AQ20" s="24"/>
      <c r="AR20" s="264" t="s">
        <v>67</v>
      </c>
      <c r="AS20" s="264"/>
      <c r="AT20" s="265">
        <f>'Bar Shape No.1'!E67</f>
        <v>597</v>
      </c>
      <c r="AU20" s="265"/>
      <c r="AV20" s="265"/>
      <c r="AW20" s="257" t="s">
        <v>8</v>
      </c>
      <c r="AX20" s="257"/>
    </row>
    <row r="21" spans="1:50" s="25" customFormat="1">
      <c r="AC21" s="25" t="s">
        <v>173</v>
      </c>
      <c r="AG21" s="193">
        <f>AK20</f>
        <v>250</v>
      </c>
      <c r="AH21" s="193"/>
      <c r="AI21" s="193"/>
      <c r="AJ21" s="92" t="s">
        <v>24</v>
      </c>
      <c r="AK21" s="258">
        <f>AT20</f>
        <v>597</v>
      </c>
      <c r="AL21" s="193"/>
      <c r="AM21" s="193"/>
      <c r="AN21" s="92" t="s">
        <v>17</v>
      </c>
      <c r="AO21" s="259">
        <f>AG21+AK21</f>
        <v>847</v>
      </c>
      <c r="AP21" s="260"/>
      <c r="AQ21" s="260"/>
      <c r="AR21" s="261" t="s">
        <v>8</v>
      </c>
      <c r="AS21" s="261"/>
    </row>
    <row r="22" spans="1:50">
      <c r="B22" s="20" t="s">
        <v>205</v>
      </c>
      <c r="C22" s="31"/>
      <c r="D22" s="31"/>
      <c r="E22" s="31"/>
      <c r="F22" s="31"/>
      <c r="G22" s="31"/>
      <c r="H22" s="31"/>
      <c r="I22" s="31"/>
      <c r="J22" s="31"/>
      <c r="K22" s="32"/>
      <c r="L22" s="32"/>
      <c r="M22" s="32"/>
      <c r="N22" s="31"/>
      <c r="O22" s="28"/>
      <c r="P22" s="28"/>
      <c r="W22" s="24"/>
      <c r="X22" s="27"/>
      <c r="Y22" s="36"/>
      <c r="Z22" s="36"/>
      <c r="AA22" s="36"/>
      <c r="AB22" s="36"/>
      <c r="AC22" s="36"/>
      <c r="AD22" s="36"/>
      <c r="AE22" s="36"/>
      <c r="AF22" s="36"/>
      <c r="AG22" s="103"/>
      <c r="AH22" s="103"/>
      <c r="AI22" s="103"/>
      <c r="AJ22" s="36"/>
      <c r="AK22" s="24"/>
      <c r="AL22" s="24"/>
      <c r="AM22" s="24"/>
      <c r="AN22" s="24"/>
      <c r="AO22" s="24"/>
      <c r="AP22" s="24"/>
      <c r="AQ22" s="24"/>
    </row>
    <row r="23" spans="1:50"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</row>
    <row r="24" spans="1:50">
      <c r="B24" s="24" t="s">
        <v>98</v>
      </c>
      <c r="G24" s="99">
        <f>K19</f>
        <v>7</v>
      </c>
      <c r="W24" s="24"/>
      <c r="X24" s="24"/>
      <c r="Y24" s="24"/>
      <c r="Z24" s="24"/>
      <c r="AA24" s="24"/>
      <c r="AB24" s="24"/>
      <c r="AC24" s="10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</row>
    <row r="25" spans="1:50">
      <c r="B25" s="24" t="s">
        <v>117</v>
      </c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</row>
    <row r="26" spans="1:50">
      <c r="B26" s="24" t="s">
        <v>99</v>
      </c>
      <c r="G26" s="245">
        <f>G9</f>
        <v>2.4500000000000002</v>
      </c>
      <c r="H26" s="186"/>
      <c r="I26" s="186"/>
      <c r="J26" s="186"/>
      <c r="K26" s="4" t="s">
        <v>25</v>
      </c>
      <c r="L26" s="251">
        <f>G24</f>
        <v>7</v>
      </c>
      <c r="M26" s="186"/>
      <c r="W26" s="24"/>
      <c r="X26" s="24"/>
      <c r="Y26" s="24"/>
      <c r="Z26" s="24"/>
      <c r="AA26" s="24"/>
      <c r="AB26" s="24"/>
      <c r="AC26" s="105"/>
      <c r="AD26" s="5"/>
      <c r="AE26" s="5"/>
      <c r="AF26" s="5"/>
      <c r="AG26" s="24"/>
      <c r="AH26" s="106"/>
      <c r="AI26" s="5"/>
      <c r="AJ26" s="24"/>
      <c r="AK26" s="24"/>
      <c r="AL26" s="24"/>
      <c r="AM26" s="24"/>
      <c r="AN26" s="24"/>
      <c r="AO26" s="24"/>
      <c r="AP26" s="24"/>
      <c r="AQ26" s="24"/>
    </row>
    <row r="27" spans="1:50">
      <c r="B27" s="58" t="s">
        <v>99</v>
      </c>
      <c r="C27" s="91"/>
      <c r="D27" s="91"/>
      <c r="E27" s="91"/>
      <c r="F27" s="91"/>
      <c r="G27" s="252">
        <f>G26*L26</f>
        <v>17.150000000000002</v>
      </c>
      <c r="H27" s="252"/>
      <c r="I27" s="252"/>
      <c r="J27" s="252"/>
      <c r="K27" s="188" t="s">
        <v>85</v>
      </c>
      <c r="L27" s="188"/>
      <c r="W27" s="24"/>
      <c r="X27" s="58"/>
      <c r="Y27" s="58"/>
      <c r="Z27" s="58"/>
      <c r="AA27" s="58"/>
      <c r="AB27" s="58"/>
      <c r="AC27" s="107"/>
      <c r="AD27" s="107"/>
      <c r="AE27" s="107"/>
      <c r="AF27" s="107"/>
      <c r="AG27" s="108"/>
      <c r="AH27" s="108"/>
      <c r="AI27" s="24"/>
      <c r="AJ27" s="24"/>
      <c r="AK27" s="24"/>
      <c r="AL27" s="24"/>
      <c r="AM27" s="24"/>
      <c r="AN27" s="24"/>
      <c r="AO27" s="24"/>
      <c r="AP27" s="24"/>
      <c r="AQ27" s="24"/>
    </row>
    <row r="28" spans="1:50">
      <c r="B28" s="58"/>
      <c r="C28" s="91"/>
      <c r="D28" s="91"/>
      <c r="E28" s="91"/>
      <c r="F28" s="91"/>
      <c r="G28" s="111"/>
      <c r="H28" s="111"/>
      <c r="I28" s="111"/>
      <c r="J28" s="111"/>
      <c r="K28" s="112"/>
      <c r="L28" s="112"/>
      <c r="W28" s="24"/>
      <c r="X28" s="58"/>
      <c r="Y28" s="58"/>
      <c r="Z28" s="58"/>
      <c r="AA28" s="58"/>
      <c r="AB28" s="58"/>
      <c r="AC28" s="107"/>
      <c r="AD28" s="107"/>
      <c r="AE28" s="107"/>
      <c r="AF28" s="107"/>
      <c r="AG28" s="108"/>
      <c r="AH28" s="108"/>
      <c r="AI28" s="24"/>
      <c r="AJ28" s="24"/>
      <c r="AK28" s="24"/>
      <c r="AL28" s="24"/>
      <c r="AM28" s="24"/>
      <c r="AN28" s="24"/>
      <c r="AO28" s="24"/>
      <c r="AP28" s="24"/>
      <c r="AQ28" s="24"/>
    </row>
    <row r="29" spans="1:50" s="38" customFormat="1" ht="21.75" customHeight="1">
      <c r="A29" s="37"/>
      <c r="B29" s="256" t="s">
        <v>206</v>
      </c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</row>
    <row r="30" spans="1:50">
      <c r="B30" s="20" t="s">
        <v>208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W30" s="24"/>
      <c r="X30" s="27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50"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</row>
    <row r="32" spans="1:50">
      <c r="B32" s="4" t="s">
        <v>210</v>
      </c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2:50">
      <c r="B33" s="4" t="s">
        <v>79</v>
      </c>
      <c r="G33" s="186">
        <f>Drawing!AH15</f>
        <v>1200</v>
      </c>
      <c r="H33" s="186"/>
      <c r="I33" s="186"/>
      <c r="J33" s="84" t="s">
        <v>34</v>
      </c>
      <c r="K33" s="80" t="s">
        <v>42</v>
      </c>
      <c r="L33" s="100">
        <v>2</v>
      </c>
      <c r="M33" s="100" t="s">
        <v>25</v>
      </c>
      <c r="N33" s="186">
        <f>Drawing!AO29</f>
        <v>25</v>
      </c>
      <c r="O33" s="186"/>
      <c r="P33" s="4" t="s">
        <v>43</v>
      </c>
      <c r="W33" s="24"/>
      <c r="X33" s="24"/>
      <c r="Y33" s="24"/>
      <c r="Z33" s="24"/>
      <c r="AA33" s="24"/>
      <c r="AB33" s="24"/>
      <c r="AC33" s="5"/>
      <c r="AD33" s="5"/>
      <c r="AE33" s="5"/>
      <c r="AF33" s="60"/>
      <c r="AG33" s="26"/>
      <c r="AH33" s="35"/>
      <c r="AI33" s="35"/>
      <c r="AJ33" s="5"/>
      <c r="AK33" s="5"/>
      <c r="AL33" s="24"/>
      <c r="AM33" s="24"/>
      <c r="AN33" s="24"/>
      <c r="AO33" s="24"/>
      <c r="AP33" s="24"/>
      <c r="AQ33" s="24"/>
    </row>
    <row r="34" spans="2:50">
      <c r="B34" s="4" t="s">
        <v>79</v>
      </c>
      <c r="G34" s="186">
        <f>G33</f>
        <v>1200</v>
      </c>
      <c r="H34" s="186"/>
      <c r="I34" s="186"/>
      <c r="J34" s="84" t="s">
        <v>34</v>
      </c>
      <c r="K34" s="186">
        <f>L33*N33</f>
        <v>50</v>
      </c>
      <c r="L34" s="186"/>
      <c r="M34" s="186"/>
      <c r="N34" s="84" t="s">
        <v>17</v>
      </c>
      <c r="O34" s="186">
        <f>G34-K34</f>
        <v>1150</v>
      </c>
      <c r="P34" s="186"/>
      <c r="Q34" s="186"/>
      <c r="R34" s="253" t="s">
        <v>8</v>
      </c>
      <c r="S34" s="253"/>
      <c r="W34" s="24"/>
      <c r="X34" s="24"/>
      <c r="Y34" s="24"/>
      <c r="Z34" s="24"/>
      <c r="AA34" s="24"/>
      <c r="AB34" s="24"/>
      <c r="AC34" s="5"/>
      <c r="AD34" s="5"/>
      <c r="AE34" s="5"/>
      <c r="AF34" s="60"/>
      <c r="AG34" s="5"/>
      <c r="AH34" s="5"/>
      <c r="AI34" s="5"/>
      <c r="AJ34" s="60"/>
      <c r="AK34" s="5"/>
      <c r="AL34" s="5"/>
      <c r="AM34" s="5"/>
      <c r="AN34" s="5"/>
      <c r="AO34" s="5"/>
      <c r="AP34" s="24"/>
      <c r="AQ34" s="24"/>
    </row>
    <row r="35" spans="2:50">
      <c r="B35" s="89" t="s">
        <v>79</v>
      </c>
      <c r="C35" s="89"/>
      <c r="D35" s="89"/>
      <c r="E35" s="89"/>
      <c r="F35" s="89"/>
      <c r="G35" s="247">
        <f>O34/1000</f>
        <v>1.1499999999999999</v>
      </c>
      <c r="H35" s="247"/>
      <c r="I35" s="247"/>
      <c r="J35" s="89" t="s">
        <v>85</v>
      </c>
      <c r="W35" s="24"/>
      <c r="X35" s="61"/>
      <c r="Y35" s="61"/>
      <c r="Z35" s="61"/>
      <c r="AA35" s="61"/>
      <c r="AB35" s="61"/>
      <c r="AC35" s="72"/>
      <c r="AD35" s="72"/>
      <c r="AE35" s="72"/>
      <c r="AF35" s="61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</row>
    <row r="36" spans="2:50" s="25" customFormat="1"/>
    <row r="37" spans="2:50">
      <c r="B37" s="20" t="s">
        <v>209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W37" s="24"/>
      <c r="X37" s="27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</row>
    <row r="38" spans="2:50"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</row>
    <row r="39" spans="2:50">
      <c r="B39" s="181" t="s">
        <v>88</v>
      </c>
      <c r="C39" s="181"/>
      <c r="D39" s="181"/>
      <c r="E39" s="181"/>
      <c r="F39" s="181"/>
      <c r="G39" s="211" t="s">
        <v>211</v>
      </c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181" t="s">
        <v>24</v>
      </c>
      <c r="S39" s="181">
        <v>1</v>
      </c>
      <c r="W39" s="24"/>
      <c r="X39" s="68"/>
      <c r="Y39" s="68"/>
      <c r="Z39" s="68"/>
      <c r="AA39" s="68"/>
      <c r="AB39" s="68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68"/>
      <c r="AO39" s="68"/>
      <c r="AP39" s="24"/>
      <c r="AQ39" s="24"/>
    </row>
    <row r="40" spans="2:50">
      <c r="B40" s="181"/>
      <c r="C40" s="181"/>
      <c r="D40" s="181"/>
      <c r="E40" s="181"/>
      <c r="F40" s="181"/>
      <c r="G40" s="186" t="s">
        <v>90</v>
      </c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1"/>
      <c r="S40" s="181"/>
      <c r="W40" s="24"/>
      <c r="X40" s="68"/>
      <c r="Y40" s="68"/>
      <c r="Z40" s="68"/>
      <c r="AA40" s="68"/>
      <c r="AB40" s="68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68"/>
      <c r="AO40" s="68"/>
      <c r="AP40" s="24"/>
      <c r="AQ40" s="24"/>
    </row>
    <row r="41" spans="2:50">
      <c r="B41" s="181" t="s">
        <v>88</v>
      </c>
      <c r="C41" s="181"/>
      <c r="D41" s="181"/>
      <c r="E41" s="181"/>
      <c r="F41" s="181"/>
      <c r="G41" s="255">
        <f>Drawing!AA25</f>
        <v>450</v>
      </c>
      <c r="H41" s="185"/>
      <c r="I41" s="185"/>
      <c r="J41" s="181" t="s">
        <v>24</v>
      </c>
      <c r="K41" s="181">
        <v>1</v>
      </c>
      <c r="L41" s="5"/>
      <c r="M41" s="5"/>
      <c r="N41" s="190"/>
      <c r="O41" s="190"/>
      <c r="P41" s="24"/>
      <c r="Q41" s="101"/>
      <c r="R41" s="101"/>
      <c r="W41" s="24"/>
      <c r="X41" s="68"/>
      <c r="Y41" s="68"/>
      <c r="Z41" s="68"/>
      <c r="AA41" s="68"/>
      <c r="AB41" s="68"/>
      <c r="AC41" s="5"/>
      <c r="AD41" s="5"/>
      <c r="AE41" s="5"/>
      <c r="AF41" s="68"/>
      <c r="AG41" s="68"/>
      <c r="AH41" s="5"/>
      <c r="AI41" s="5"/>
      <c r="AJ41" s="5"/>
      <c r="AK41" s="5"/>
      <c r="AL41" s="24"/>
      <c r="AM41" s="68"/>
      <c r="AN41" s="68"/>
      <c r="AO41" s="24"/>
      <c r="AP41" s="24"/>
      <c r="AQ41" s="24"/>
    </row>
    <row r="42" spans="2:50">
      <c r="B42" s="181"/>
      <c r="C42" s="181"/>
      <c r="D42" s="181"/>
      <c r="E42" s="181"/>
      <c r="F42" s="181"/>
      <c r="G42" s="194">
        <f>Drawing!Z23</f>
        <v>200</v>
      </c>
      <c r="H42" s="194"/>
      <c r="I42" s="194"/>
      <c r="J42" s="181"/>
      <c r="K42" s="181"/>
      <c r="L42" s="5"/>
      <c r="M42" s="5"/>
      <c r="N42" s="5"/>
      <c r="O42" s="5"/>
      <c r="P42" s="5"/>
      <c r="Q42" s="101"/>
      <c r="R42" s="101"/>
      <c r="W42" s="24"/>
      <c r="X42" s="68"/>
      <c r="Y42" s="68"/>
      <c r="Z42" s="68"/>
      <c r="AA42" s="68"/>
      <c r="AB42" s="68"/>
      <c r="AC42" s="5"/>
      <c r="AD42" s="5"/>
      <c r="AE42" s="5"/>
      <c r="AF42" s="68"/>
      <c r="AG42" s="68"/>
      <c r="AH42" s="5"/>
      <c r="AI42" s="5"/>
      <c r="AJ42" s="5"/>
      <c r="AK42" s="5"/>
      <c r="AL42" s="5"/>
      <c r="AM42" s="68"/>
      <c r="AN42" s="68"/>
      <c r="AO42" s="24"/>
      <c r="AP42" s="24"/>
      <c r="AQ42" s="24"/>
    </row>
    <row r="43" spans="2:50" ht="16.5" hidden="1" customHeight="1">
      <c r="B43" s="181" t="s">
        <v>88</v>
      </c>
      <c r="C43" s="181"/>
      <c r="D43" s="181"/>
      <c r="E43" s="181"/>
      <c r="F43" s="181"/>
      <c r="G43" s="185">
        <f>G41-(L41*N41)</f>
        <v>450</v>
      </c>
      <c r="H43" s="185"/>
      <c r="I43" s="185"/>
      <c r="J43" s="181" t="s">
        <v>24</v>
      </c>
      <c r="K43" s="181">
        <v>1</v>
      </c>
      <c r="W43" s="24"/>
      <c r="X43" s="68"/>
      <c r="Y43" s="68"/>
      <c r="Z43" s="68"/>
      <c r="AA43" s="68"/>
      <c r="AB43" s="68"/>
      <c r="AC43" s="5"/>
      <c r="AD43" s="5"/>
      <c r="AE43" s="5"/>
      <c r="AF43" s="68"/>
      <c r="AG43" s="68"/>
      <c r="AH43" s="24"/>
      <c r="AI43" s="24"/>
      <c r="AJ43" s="24"/>
      <c r="AK43" s="24"/>
      <c r="AL43" s="24"/>
      <c r="AM43" s="24"/>
      <c r="AN43" s="24"/>
      <c r="AO43" s="24"/>
      <c r="AP43" s="24"/>
      <c r="AQ43" s="24"/>
    </row>
    <row r="44" spans="2:50" ht="16.5" hidden="1" customHeight="1">
      <c r="B44" s="181"/>
      <c r="C44" s="181"/>
      <c r="D44" s="181"/>
      <c r="E44" s="181"/>
      <c r="F44" s="181"/>
      <c r="G44" s="194">
        <f>G42</f>
        <v>200</v>
      </c>
      <c r="H44" s="194"/>
      <c r="I44" s="194"/>
      <c r="J44" s="181"/>
      <c r="K44" s="181"/>
      <c r="W44" s="24"/>
      <c r="X44" s="68"/>
      <c r="Y44" s="68"/>
      <c r="Z44" s="68"/>
      <c r="AA44" s="68"/>
      <c r="AB44" s="68"/>
      <c r="AC44" s="5"/>
      <c r="AD44" s="5"/>
      <c r="AE44" s="5"/>
      <c r="AF44" s="68"/>
      <c r="AG44" s="68"/>
      <c r="AH44" s="24"/>
      <c r="AI44" s="24"/>
      <c r="AJ44" s="24"/>
      <c r="AK44" s="24"/>
      <c r="AL44" s="24"/>
      <c r="AM44" s="24"/>
      <c r="AN44" s="24"/>
      <c r="AO44" s="24"/>
      <c r="AP44" s="24"/>
      <c r="AQ44" s="24"/>
    </row>
    <row r="45" spans="2:50">
      <c r="B45" s="184" t="s">
        <v>88</v>
      </c>
      <c r="C45" s="184"/>
      <c r="D45" s="184"/>
      <c r="E45" s="184"/>
      <c r="F45" s="184"/>
      <c r="G45" s="234">
        <f>G43/G44+K43</f>
        <v>3.25</v>
      </c>
      <c r="H45" s="234"/>
      <c r="I45" s="234"/>
      <c r="J45" s="184" t="s">
        <v>17</v>
      </c>
      <c r="K45" s="189">
        <f>ROUNDUP(G45,0)</f>
        <v>4</v>
      </c>
      <c r="L45" s="189"/>
      <c r="M45" s="189"/>
      <c r="N45" s="184" t="s">
        <v>92</v>
      </c>
      <c r="O45" s="184"/>
      <c r="P45" s="184" t="s">
        <v>91</v>
      </c>
      <c r="Q45" s="184"/>
      <c r="W45" s="24"/>
      <c r="X45" s="63"/>
      <c r="Y45" s="63"/>
      <c r="Z45" s="63"/>
      <c r="AA45" s="63"/>
      <c r="AB45" s="63"/>
      <c r="AC45" s="63" t="s">
        <v>169</v>
      </c>
      <c r="AD45" s="63"/>
      <c r="AE45" s="63"/>
      <c r="AF45" s="63"/>
      <c r="AG45" s="102"/>
      <c r="AH45" s="102"/>
      <c r="AI45" s="102"/>
      <c r="AJ45" s="63"/>
      <c r="AK45" s="63"/>
      <c r="AL45" s="63"/>
      <c r="AM45" s="63"/>
      <c r="AN45" s="24"/>
      <c r="AO45" s="24"/>
      <c r="AP45" s="24"/>
      <c r="AQ45" s="24"/>
    </row>
    <row r="46" spans="2:50">
      <c r="B46" s="184"/>
      <c r="C46" s="184"/>
      <c r="D46" s="184"/>
      <c r="E46" s="184"/>
      <c r="F46" s="184"/>
      <c r="G46" s="234"/>
      <c r="H46" s="234"/>
      <c r="I46" s="234"/>
      <c r="J46" s="184"/>
      <c r="K46" s="189"/>
      <c r="L46" s="189"/>
      <c r="M46" s="189"/>
      <c r="N46" s="184"/>
      <c r="O46" s="184"/>
      <c r="P46" s="184"/>
      <c r="Q46" s="184"/>
      <c r="W46" s="24"/>
      <c r="X46" s="63"/>
      <c r="Y46" s="63"/>
      <c r="Z46" s="63"/>
      <c r="AA46" s="63"/>
      <c r="AB46" s="63"/>
      <c r="AC46" s="68" t="s">
        <v>172</v>
      </c>
      <c r="AD46" s="68"/>
      <c r="AE46" s="68"/>
      <c r="AF46" s="68"/>
      <c r="AG46" s="77"/>
      <c r="AH46" s="77"/>
      <c r="AI46" s="109"/>
      <c r="AJ46" s="110"/>
      <c r="AK46" s="262">
        <f>'Bar Shape No.3'!$S$28</f>
        <v>250</v>
      </c>
      <c r="AL46" s="262"/>
      <c r="AM46" s="262"/>
      <c r="AN46" s="263" t="s">
        <v>8</v>
      </c>
      <c r="AO46" s="263"/>
      <c r="AP46" s="24" t="s">
        <v>170</v>
      </c>
      <c r="AQ46" s="24"/>
      <c r="AR46" s="264" t="s">
        <v>67</v>
      </c>
      <c r="AS46" s="264"/>
      <c r="AT46" s="265">
        <f>'Bar Shape No.1'!E93</f>
        <v>0</v>
      </c>
      <c r="AU46" s="265"/>
      <c r="AV46" s="265"/>
      <c r="AW46" s="257" t="s">
        <v>8</v>
      </c>
      <c r="AX46" s="257"/>
    </row>
    <row r="47" spans="2:50" s="25" customFormat="1">
      <c r="AC47" s="25" t="s">
        <v>173</v>
      </c>
      <c r="AG47" s="193">
        <f>AK46</f>
        <v>250</v>
      </c>
      <c r="AH47" s="193"/>
      <c r="AI47" s="193"/>
      <c r="AJ47" s="92" t="s">
        <v>24</v>
      </c>
      <c r="AK47" s="258">
        <f>AT46</f>
        <v>0</v>
      </c>
      <c r="AL47" s="193"/>
      <c r="AM47" s="193"/>
      <c r="AN47" s="92" t="s">
        <v>17</v>
      </c>
      <c r="AO47" s="259">
        <f>AG47+AK47</f>
        <v>250</v>
      </c>
      <c r="AP47" s="260"/>
      <c r="AQ47" s="260"/>
      <c r="AR47" s="261" t="s">
        <v>8</v>
      </c>
      <c r="AS47" s="261"/>
    </row>
    <row r="48" spans="2:50">
      <c r="B48" s="20" t="s">
        <v>205</v>
      </c>
      <c r="C48" s="31"/>
      <c r="D48" s="31"/>
      <c r="E48" s="31"/>
      <c r="F48" s="31"/>
      <c r="G48" s="31"/>
      <c r="H48" s="31"/>
      <c r="I48" s="31"/>
      <c r="J48" s="31"/>
      <c r="K48" s="32"/>
      <c r="L48" s="32"/>
      <c r="M48" s="32"/>
      <c r="N48" s="31"/>
      <c r="O48" s="28"/>
      <c r="P48" s="28"/>
      <c r="W48" s="24"/>
      <c r="X48" s="27"/>
      <c r="Y48" s="36"/>
      <c r="Z48" s="36"/>
      <c r="AA48" s="36"/>
      <c r="AB48" s="36"/>
      <c r="AC48" s="36"/>
      <c r="AD48" s="36"/>
      <c r="AE48" s="36"/>
      <c r="AF48" s="36"/>
      <c r="AG48" s="103"/>
      <c r="AH48" s="103"/>
      <c r="AI48" s="103"/>
      <c r="AJ48" s="36"/>
      <c r="AK48" s="24"/>
      <c r="AL48" s="24"/>
      <c r="AM48" s="24"/>
      <c r="AN48" s="24"/>
      <c r="AO48" s="24"/>
      <c r="AP48" s="24"/>
      <c r="AQ48" s="24"/>
    </row>
    <row r="49" spans="1:43"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</row>
    <row r="50" spans="1:43">
      <c r="B50" s="24" t="s">
        <v>98</v>
      </c>
      <c r="G50" s="99">
        <f>K45</f>
        <v>4</v>
      </c>
      <c r="W50" s="24"/>
      <c r="X50" s="24"/>
      <c r="Y50" s="24"/>
      <c r="Z50" s="24"/>
      <c r="AA50" s="24"/>
      <c r="AB50" s="24"/>
      <c r="AC50" s="10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</row>
    <row r="51" spans="1:43">
      <c r="B51" s="24" t="s">
        <v>117</v>
      </c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</row>
    <row r="52" spans="1:43">
      <c r="B52" s="24" t="s">
        <v>99</v>
      </c>
      <c r="G52" s="245">
        <f>G35</f>
        <v>1.1499999999999999</v>
      </c>
      <c r="H52" s="186"/>
      <c r="I52" s="186"/>
      <c r="J52" s="186"/>
      <c r="K52" s="4" t="s">
        <v>25</v>
      </c>
      <c r="L52" s="251">
        <f>G50</f>
        <v>4</v>
      </c>
      <c r="M52" s="186"/>
      <c r="W52" s="24"/>
      <c r="X52" s="24"/>
      <c r="Y52" s="24"/>
      <c r="Z52" s="24"/>
      <c r="AA52" s="24"/>
      <c r="AB52" s="24"/>
      <c r="AC52" s="105"/>
      <c r="AD52" s="5"/>
      <c r="AE52" s="5"/>
      <c r="AF52" s="5"/>
      <c r="AG52" s="24"/>
      <c r="AH52" s="106"/>
      <c r="AI52" s="5"/>
      <c r="AJ52" s="24"/>
      <c r="AK52" s="24"/>
      <c r="AL52" s="24"/>
      <c r="AM52" s="24"/>
      <c r="AN52" s="24"/>
      <c r="AO52" s="24"/>
      <c r="AP52" s="24"/>
      <c r="AQ52" s="24"/>
    </row>
    <row r="53" spans="1:43">
      <c r="B53" s="58" t="s">
        <v>99</v>
      </c>
      <c r="C53" s="91"/>
      <c r="D53" s="91"/>
      <c r="E53" s="91"/>
      <c r="F53" s="91"/>
      <c r="G53" s="252">
        <f>G52*L52</f>
        <v>4.5999999999999996</v>
      </c>
      <c r="H53" s="252"/>
      <c r="I53" s="252"/>
      <c r="J53" s="252"/>
      <c r="K53" s="188" t="s">
        <v>85</v>
      </c>
      <c r="L53" s="188"/>
      <c r="W53" s="24"/>
      <c r="X53" s="58"/>
      <c r="Y53" s="58"/>
      <c r="Z53" s="58"/>
      <c r="AA53" s="58"/>
      <c r="AB53" s="58"/>
      <c r="AC53" s="107"/>
      <c r="AD53" s="107"/>
      <c r="AE53" s="107"/>
      <c r="AF53" s="107"/>
      <c r="AG53" s="108"/>
      <c r="AH53" s="108"/>
      <c r="AI53" s="24"/>
      <c r="AJ53" s="24"/>
      <c r="AK53" s="24"/>
      <c r="AL53" s="24"/>
      <c r="AM53" s="24"/>
      <c r="AN53" s="24"/>
      <c r="AO53" s="24"/>
      <c r="AP53" s="24"/>
      <c r="AQ53" s="24"/>
    </row>
    <row r="54" spans="1:43">
      <c r="B54" s="58"/>
      <c r="C54" s="91"/>
      <c r="D54" s="91"/>
      <c r="E54" s="91"/>
      <c r="F54" s="91"/>
      <c r="G54" s="111"/>
      <c r="H54" s="111"/>
      <c r="I54" s="111"/>
      <c r="J54" s="111"/>
      <c r="K54" s="112"/>
      <c r="L54" s="112"/>
      <c r="W54" s="24"/>
      <c r="X54" s="58"/>
      <c r="Y54" s="58"/>
      <c r="Z54" s="58"/>
      <c r="AA54" s="58"/>
      <c r="AB54" s="58"/>
      <c r="AC54" s="107"/>
      <c r="AD54" s="107"/>
      <c r="AE54" s="107"/>
      <c r="AF54" s="107"/>
      <c r="AG54" s="108"/>
      <c r="AH54" s="108"/>
      <c r="AI54" s="24"/>
      <c r="AJ54" s="24"/>
      <c r="AK54" s="24"/>
      <c r="AL54" s="24"/>
      <c r="AM54" s="24"/>
      <c r="AN54" s="24"/>
      <c r="AO54" s="24"/>
      <c r="AP54" s="24"/>
      <c r="AQ54" s="24"/>
    </row>
    <row r="55" spans="1:43" s="38" customFormat="1" ht="21.75" customHeight="1">
      <c r="A55" s="37"/>
      <c r="B55" s="256" t="s">
        <v>212</v>
      </c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6"/>
      <c r="AK55" s="256"/>
    </row>
    <row r="56" spans="1:43">
      <c r="B56" s="20" t="s">
        <v>161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</row>
    <row r="57" spans="1:43"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</row>
    <row r="58" spans="1:43">
      <c r="B58" s="4" t="s">
        <v>155</v>
      </c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</row>
    <row r="59" spans="1:43">
      <c r="B59" s="4" t="s">
        <v>79</v>
      </c>
      <c r="G59" s="186">
        <f>G7</f>
        <v>2500</v>
      </c>
      <c r="H59" s="186"/>
      <c r="I59" s="186"/>
      <c r="J59" s="84" t="s">
        <v>34</v>
      </c>
      <c r="K59" s="80" t="s">
        <v>42</v>
      </c>
      <c r="L59" s="100">
        <v>2</v>
      </c>
      <c r="M59" s="100" t="s">
        <v>25</v>
      </c>
      <c r="N59" s="186">
        <f>N7</f>
        <v>25</v>
      </c>
      <c r="O59" s="186"/>
      <c r="P59" s="4" t="s">
        <v>43</v>
      </c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</row>
    <row r="60" spans="1:43">
      <c r="B60" s="4" t="s">
        <v>79</v>
      </c>
      <c r="G60" s="186">
        <f>G59</f>
        <v>2500</v>
      </c>
      <c r="H60" s="186"/>
      <c r="I60" s="186"/>
      <c r="J60" s="84" t="s">
        <v>34</v>
      </c>
      <c r="K60" s="186">
        <f>L59*N59</f>
        <v>50</v>
      </c>
      <c r="L60" s="186"/>
      <c r="M60" s="186"/>
      <c r="N60" s="84" t="s">
        <v>17</v>
      </c>
      <c r="O60" s="186">
        <f>G60-K60</f>
        <v>2450</v>
      </c>
      <c r="P60" s="186"/>
      <c r="Q60" s="186"/>
      <c r="R60" s="253" t="s">
        <v>8</v>
      </c>
      <c r="S60" s="253"/>
    </row>
    <row r="61" spans="1:43">
      <c r="B61" s="89" t="s">
        <v>79</v>
      </c>
      <c r="C61" s="89"/>
      <c r="D61" s="89"/>
      <c r="E61" s="89"/>
      <c r="F61" s="89"/>
      <c r="G61" s="247">
        <f>O60/1000</f>
        <v>2.4500000000000002</v>
      </c>
      <c r="H61" s="247"/>
      <c r="I61" s="247"/>
      <c r="J61" s="89" t="s">
        <v>85</v>
      </c>
    </row>
    <row r="62" spans="1:43" s="25" customFormat="1"/>
    <row r="63" spans="1:43">
      <c r="B63" s="20" t="s">
        <v>162</v>
      </c>
      <c r="C63" s="28"/>
      <c r="D63" s="28"/>
      <c r="E63" s="28"/>
      <c r="F63" s="28"/>
      <c r="G63" s="28"/>
      <c r="H63" s="28"/>
      <c r="I63" s="28"/>
      <c r="J63" s="28"/>
      <c r="K63" s="28"/>
    </row>
    <row r="65" spans="2:34">
      <c r="B65" s="181" t="s">
        <v>88</v>
      </c>
      <c r="C65" s="181"/>
      <c r="D65" s="181"/>
      <c r="E65" s="181"/>
      <c r="F65" s="181"/>
      <c r="G65" s="185" t="s">
        <v>174</v>
      </c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1" t="s">
        <v>24</v>
      </c>
      <c r="S65" s="181">
        <v>1</v>
      </c>
    </row>
    <row r="66" spans="2:34">
      <c r="B66" s="181"/>
      <c r="C66" s="181"/>
      <c r="D66" s="181"/>
      <c r="E66" s="181"/>
      <c r="F66" s="181"/>
      <c r="G66" s="186" t="s">
        <v>90</v>
      </c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1"/>
      <c r="S66" s="181"/>
    </row>
    <row r="67" spans="2:34">
      <c r="B67" s="181" t="s">
        <v>88</v>
      </c>
      <c r="C67" s="181"/>
      <c r="D67" s="181"/>
      <c r="E67" s="181"/>
      <c r="F67" s="181"/>
      <c r="G67" s="255">
        <f>AC72</f>
        <v>597</v>
      </c>
      <c r="H67" s="255"/>
      <c r="I67" s="255"/>
      <c r="J67" s="181" t="s">
        <v>24</v>
      </c>
      <c r="K67" s="181">
        <v>1</v>
      </c>
      <c r="L67" s="5"/>
      <c r="M67" s="5"/>
      <c r="N67" s="190"/>
      <c r="O67" s="190"/>
      <c r="P67" s="24"/>
      <c r="Q67" s="101"/>
      <c r="R67" s="101"/>
    </row>
    <row r="68" spans="2:34">
      <c r="B68" s="181"/>
      <c r="C68" s="181"/>
      <c r="D68" s="181"/>
      <c r="E68" s="181"/>
      <c r="F68" s="181"/>
      <c r="G68" s="194">
        <f>Drawing!AG33</f>
        <v>150</v>
      </c>
      <c r="H68" s="194"/>
      <c r="I68" s="194"/>
      <c r="J68" s="181"/>
      <c r="K68" s="181"/>
      <c r="L68" s="5"/>
      <c r="M68" s="5"/>
      <c r="N68" s="5"/>
      <c r="O68" s="5"/>
      <c r="P68" s="5"/>
      <c r="Q68" s="101"/>
      <c r="R68" s="101"/>
    </row>
    <row r="69" spans="2:34">
      <c r="B69" s="181" t="s">
        <v>88</v>
      </c>
      <c r="C69" s="181"/>
      <c r="D69" s="181"/>
      <c r="E69" s="181"/>
      <c r="F69" s="181"/>
      <c r="G69" s="255">
        <f>G67-(L67*N67)</f>
        <v>597</v>
      </c>
      <c r="H69" s="255"/>
      <c r="I69" s="255"/>
      <c r="J69" s="181" t="s">
        <v>24</v>
      </c>
      <c r="K69" s="181">
        <v>1</v>
      </c>
    </row>
    <row r="70" spans="2:34">
      <c r="B70" s="181"/>
      <c r="C70" s="181"/>
      <c r="D70" s="181"/>
      <c r="E70" s="181"/>
      <c r="F70" s="181"/>
      <c r="G70" s="194">
        <f>G68</f>
        <v>150</v>
      </c>
      <c r="H70" s="194"/>
      <c r="I70" s="194"/>
      <c r="J70" s="181"/>
      <c r="K70" s="181"/>
    </row>
    <row r="71" spans="2:34">
      <c r="B71" s="184" t="s">
        <v>88</v>
      </c>
      <c r="C71" s="184"/>
      <c r="D71" s="184"/>
      <c r="E71" s="184"/>
      <c r="F71" s="184"/>
      <c r="G71" s="234">
        <f>G69/G70+K69</f>
        <v>4.9800000000000004</v>
      </c>
      <c r="H71" s="234"/>
      <c r="I71" s="234"/>
      <c r="J71" s="184" t="s">
        <v>17</v>
      </c>
      <c r="K71" s="189">
        <f>ROUNDUP(G71,0)</f>
        <v>5</v>
      </c>
      <c r="L71" s="189"/>
      <c r="M71" s="189"/>
      <c r="N71" s="184" t="s">
        <v>92</v>
      </c>
      <c r="O71" s="184"/>
      <c r="P71" s="184" t="s">
        <v>91</v>
      </c>
      <c r="Q71" s="184"/>
      <c r="AA71" s="4" t="s">
        <v>175</v>
      </c>
    </row>
    <row r="72" spans="2:34">
      <c r="B72" s="184"/>
      <c r="C72" s="184"/>
      <c r="D72" s="184"/>
      <c r="E72" s="184"/>
      <c r="F72" s="184"/>
      <c r="G72" s="234"/>
      <c r="H72" s="234"/>
      <c r="I72" s="234"/>
      <c r="J72" s="184"/>
      <c r="K72" s="189"/>
      <c r="L72" s="189"/>
      <c r="M72" s="189"/>
      <c r="N72" s="184"/>
      <c r="O72" s="184"/>
      <c r="P72" s="184"/>
      <c r="Q72" s="184"/>
      <c r="AA72" s="85" t="s">
        <v>67</v>
      </c>
      <c r="AB72" s="85"/>
      <c r="AC72" s="266">
        <f>'Bar Shape No.1'!E67</f>
        <v>597</v>
      </c>
      <c r="AD72" s="237"/>
      <c r="AE72" s="237"/>
      <c r="AF72" s="232" t="s">
        <v>8</v>
      </c>
      <c r="AG72" s="232"/>
      <c r="AH72" s="85"/>
    </row>
    <row r="73" spans="2:34" s="25" customFormat="1"/>
    <row r="74" spans="2:34">
      <c r="B74" s="20" t="s">
        <v>163</v>
      </c>
      <c r="C74" s="31"/>
      <c r="D74" s="31"/>
      <c r="E74" s="31"/>
      <c r="F74" s="31"/>
      <c r="G74" s="31"/>
      <c r="H74" s="31"/>
      <c r="I74" s="31"/>
      <c r="J74" s="31"/>
      <c r="K74" s="32"/>
      <c r="L74" s="32"/>
      <c r="M74" s="32"/>
      <c r="N74" s="31"/>
    </row>
    <row r="76" spans="2:34">
      <c r="B76" s="24" t="s">
        <v>98</v>
      </c>
      <c r="G76" s="99">
        <f>K71</f>
        <v>5</v>
      </c>
    </row>
    <row r="77" spans="2:34">
      <c r="B77" s="24" t="s">
        <v>117</v>
      </c>
    </row>
    <row r="78" spans="2:34">
      <c r="B78" s="24" t="s">
        <v>99</v>
      </c>
      <c r="G78" s="245">
        <f>G61</f>
        <v>2.4500000000000002</v>
      </c>
      <c r="H78" s="186"/>
      <c r="I78" s="186"/>
      <c r="J78" s="186"/>
      <c r="K78" s="4" t="s">
        <v>25</v>
      </c>
      <c r="L78" s="251">
        <f>G76</f>
        <v>5</v>
      </c>
      <c r="M78" s="186"/>
    </row>
    <row r="79" spans="2:34">
      <c r="B79" s="58" t="s">
        <v>99</v>
      </c>
      <c r="C79" s="91"/>
      <c r="D79" s="91"/>
      <c r="E79" s="91"/>
      <c r="F79" s="91"/>
      <c r="G79" s="252">
        <f>G78*L78</f>
        <v>12.25</v>
      </c>
      <c r="H79" s="252"/>
      <c r="I79" s="252"/>
      <c r="J79" s="252"/>
      <c r="K79" s="188" t="s">
        <v>85</v>
      </c>
      <c r="L79" s="188"/>
    </row>
    <row r="80" spans="2:34" s="25" customFormat="1"/>
    <row r="81" spans="2:2">
      <c r="B81" s="309" t="s">
        <v>219</v>
      </c>
    </row>
  </sheetData>
  <sheetProtection password="9B59" sheet="1" objects="1" scenarios="1" selectLockedCells="1"/>
  <mergeCells count="123">
    <mergeCell ref="R13:R14"/>
    <mergeCell ref="S13:S14"/>
    <mergeCell ref="G14:Q14"/>
    <mergeCell ref="B3:AK3"/>
    <mergeCell ref="G7:I7"/>
    <mergeCell ref="N7:O7"/>
    <mergeCell ref="G8:I8"/>
    <mergeCell ref="K8:M8"/>
    <mergeCell ref="O8:Q8"/>
    <mergeCell ref="R8:S8"/>
    <mergeCell ref="B15:F16"/>
    <mergeCell ref="G15:I15"/>
    <mergeCell ref="J15:J16"/>
    <mergeCell ref="K15:K16"/>
    <mergeCell ref="N15:O15"/>
    <mergeCell ref="G16:I16"/>
    <mergeCell ref="G9:I9"/>
    <mergeCell ref="B13:F14"/>
    <mergeCell ref="G13:Q13"/>
    <mergeCell ref="L26:M26"/>
    <mergeCell ref="G27:J27"/>
    <mergeCell ref="K27:L27"/>
    <mergeCell ref="B17:F18"/>
    <mergeCell ref="G17:I17"/>
    <mergeCell ref="J17:J18"/>
    <mergeCell ref="K17:K18"/>
    <mergeCell ref="G18:I18"/>
    <mergeCell ref="B19:F20"/>
    <mergeCell ref="G19:I20"/>
    <mergeCell ref="J19:J20"/>
    <mergeCell ref="K19:M20"/>
    <mergeCell ref="G79:J79"/>
    <mergeCell ref="K79:L79"/>
    <mergeCell ref="B69:F70"/>
    <mergeCell ref="G69:I69"/>
    <mergeCell ref="J69:J70"/>
    <mergeCell ref="K69:K70"/>
    <mergeCell ref="G70:I70"/>
    <mergeCell ref="B71:F72"/>
    <mergeCell ref="G71:I72"/>
    <mergeCell ref="J71:J72"/>
    <mergeCell ref="K71:M72"/>
    <mergeCell ref="AW20:AX20"/>
    <mergeCell ref="AG21:AI21"/>
    <mergeCell ref="AK21:AM21"/>
    <mergeCell ref="AO21:AQ21"/>
    <mergeCell ref="AR21:AS21"/>
    <mergeCell ref="N71:O72"/>
    <mergeCell ref="P71:Q72"/>
    <mergeCell ref="G78:J78"/>
    <mergeCell ref="L78:M78"/>
    <mergeCell ref="G67:I67"/>
    <mergeCell ref="J67:J68"/>
    <mergeCell ref="K67:K68"/>
    <mergeCell ref="N67:O67"/>
    <mergeCell ref="G68:I68"/>
    <mergeCell ref="G61:I61"/>
    <mergeCell ref="G65:Q65"/>
    <mergeCell ref="R65:R66"/>
    <mergeCell ref="S65:S66"/>
    <mergeCell ref="G66:Q66"/>
    <mergeCell ref="B55:AK55"/>
    <mergeCell ref="G59:I59"/>
    <mergeCell ref="N59:O59"/>
    <mergeCell ref="G60:I60"/>
    <mergeCell ref="K60:M60"/>
    <mergeCell ref="R39:R40"/>
    <mergeCell ref="S39:S40"/>
    <mergeCell ref="G40:Q40"/>
    <mergeCell ref="AC72:AE72"/>
    <mergeCell ref="AF72:AG72"/>
    <mergeCell ref="A1:AU2"/>
    <mergeCell ref="B29:AK29"/>
    <mergeCell ref="G33:I33"/>
    <mergeCell ref="N33:O33"/>
    <mergeCell ref="G34:I34"/>
    <mergeCell ref="K34:M34"/>
    <mergeCell ref="O34:Q34"/>
    <mergeCell ref="R34:S34"/>
    <mergeCell ref="AK20:AM20"/>
    <mergeCell ref="AN20:AO20"/>
    <mergeCell ref="AR20:AS20"/>
    <mergeCell ref="AT20:AV20"/>
    <mergeCell ref="B67:F68"/>
    <mergeCell ref="B65:F66"/>
    <mergeCell ref="O60:Q60"/>
    <mergeCell ref="R60:S60"/>
    <mergeCell ref="N19:O20"/>
    <mergeCell ref="P19:Q20"/>
    <mergeCell ref="G26:J26"/>
    <mergeCell ref="B41:F42"/>
    <mergeCell ref="G41:I41"/>
    <mergeCell ref="J41:J42"/>
    <mergeCell ref="K41:K42"/>
    <mergeCell ref="N41:O41"/>
    <mergeCell ref="G42:I42"/>
    <mergeCell ref="G35:I35"/>
    <mergeCell ref="B39:F40"/>
    <mergeCell ref="G39:Q39"/>
    <mergeCell ref="B43:F44"/>
    <mergeCell ref="G43:I43"/>
    <mergeCell ref="J43:J44"/>
    <mergeCell ref="K43:K44"/>
    <mergeCell ref="G44:I44"/>
    <mergeCell ref="B45:F46"/>
    <mergeCell ref="G45:I46"/>
    <mergeCell ref="J45:J46"/>
    <mergeCell ref="K45:M46"/>
    <mergeCell ref="G53:J53"/>
    <mergeCell ref="K53:L53"/>
    <mergeCell ref="AW46:AX46"/>
    <mergeCell ref="AG47:AI47"/>
    <mergeCell ref="AK47:AM47"/>
    <mergeCell ref="AO47:AQ47"/>
    <mergeCell ref="AR47:AS47"/>
    <mergeCell ref="G52:J52"/>
    <mergeCell ref="L52:M52"/>
    <mergeCell ref="N45:O46"/>
    <mergeCell ref="P45:Q46"/>
    <mergeCell ref="AK46:AM46"/>
    <mergeCell ref="AN46:AO46"/>
    <mergeCell ref="AR46:AS46"/>
    <mergeCell ref="AT46:AV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Drawing</vt:lpstr>
      <vt:lpstr>Bar Shapes</vt:lpstr>
      <vt:lpstr>No of Bars</vt:lpstr>
      <vt:lpstr>Bar Shape No.1</vt:lpstr>
      <vt:lpstr>Bar Shape No.2</vt:lpstr>
      <vt:lpstr>Bar Shape No.3</vt:lpstr>
      <vt:lpstr>BB in Waist Slab</vt:lpstr>
      <vt:lpstr>BB in Landing No.1</vt:lpstr>
      <vt:lpstr>BB in Landing No.2</vt:lpstr>
      <vt:lpstr>Wt Schedule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</dc:creator>
  <cp:lastModifiedBy>mcc</cp:lastModifiedBy>
  <dcterms:created xsi:type="dcterms:W3CDTF">2018-08-30T19:55:01Z</dcterms:created>
  <dcterms:modified xsi:type="dcterms:W3CDTF">2018-09-10T21:02:02Z</dcterms:modified>
</cp:coreProperties>
</file>